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20" yWindow="-120" windowWidth="29040" windowHeight="15720"/>
  </bookViews>
  <sheets>
    <sheet name="dem22" sheetId="4" r:id="rId1"/>
    <sheet name="SDRF Calculation" sheetId="5" r:id="rId2"/>
  </sheets>
  <definedNames>
    <definedName name="_xlnm._FilterDatabase" localSheetId="0" hidden="1">'dem22'!$A$23:$G$734</definedName>
    <definedName name="_rec2" localSheetId="0">'dem22'!#REF!</definedName>
    <definedName name="_Regression_Int" localSheetId="0" hidden="1">1</definedName>
    <definedName name="censusrec" localSheetId="0">'dem22'!#REF!</definedName>
    <definedName name="crfrec" localSheetId="0">'dem22'!#REF!</definedName>
    <definedName name="css" localSheetId="0">'dem22'!#REF!</definedName>
    <definedName name="da" localSheetId="0">'dem22'!$D$398:$G$398</definedName>
    <definedName name="darec" localSheetId="0">'dem22'!#REF!</definedName>
    <definedName name="housing" localSheetId="0">'dem22'!#REF!</definedName>
    <definedName name="lr" localSheetId="0">'dem22'!$D$126:$G$126</definedName>
    <definedName name="lrrec" localSheetId="0">'dem22'!#REF!</definedName>
    <definedName name="nc" localSheetId="0">'dem22'!$D$639:$G$639</definedName>
    <definedName name="ncfund" localSheetId="0">'dem22'!#REF!</definedName>
    <definedName name="ncfund1" localSheetId="0">'dem22'!#REF!</definedName>
    <definedName name="ncrec1" localSheetId="0">'dem22'!#REF!</definedName>
    <definedName name="ncrec2" localSheetId="0">'dem22'!#REF!</definedName>
    <definedName name="np" localSheetId="0">'dem22'!#REF!</definedName>
    <definedName name="Nutrition" localSheetId="0">#REF!</definedName>
    <definedName name="oas" localSheetId="0">'dem22'!#REF!</definedName>
    <definedName name="_xlnm.Print_Area" localSheetId="0">'dem22'!$A$1:$G$734</definedName>
    <definedName name="_xlnm.Print_Titles" localSheetId="0">'dem22'!$20:$23</definedName>
    <definedName name="pwcap" localSheetId="0">'dem22'!$D$710:$G$710</definedName>
    <definedName name="rec" localSheetId="0">'dem22'!#REF!</definedName>
    <definedName name="reform" localSheetId="0">'dem22'!#REF!</definedName>
    <definedName name="revise" localSheetId="0">'dem22'!#REF!</definedName>
    <definedName name="roads" localSheetId="0">'dem22'!#REF!</definedName>
    <definedName name="scst" localSheetId="0">#REF!</definedName>
    <definedName name="ses" localSheetId="0">'dem22'!#REF!</definedName>
    <definedName name="sgs" localSheetId="0">'dem22'!$D$144:$G$144</definedName>
    <definedName name="SocialSecurity" localSheetId="0">#REF!</definedName>
    <definedName name="socialwelfare" localSheetId="0">#REF!</definedName>
    <definedName name="sss" localSheetId="0">'dem22'!#REF!</definedName>
    <definedName name="summary" localSheetId="0">'dem22'!#REF!</definedName>
    <definedName name="water" localSheetId="0">'dem22'!#REF!</definedName>
    <definedName name="welfarecap" localSheetId="0">#REF!</definedName>
    <definedName name="Z_239EE218_578E_4317_BEED_14D5D7089E27_.wvu.FilterData" localSheetId="0" hidden="1">'dem22'!$A$1:$G$732</definedName>
    <definedName name="Z_239EE218_578E_4317_BEED_14D5D7089E27_.wvu.PrintArea" localSheetId="0" hidden="1">'dem22'!$A$1:$G$732</definedName>
    <definedName name="Z_239EE218_578E_4317_BEED_14D5D7089E27_.wvu.PrintTitles" localSheetId="0" hidden="1">'dem22'!$20:$23</definedName>
    <definedName name="Z_302A3EA3_AE96_11D5_A646_0050BA3D7AFD_.wvu.FilterData" localSheetId="0" hidden="1">'dem22'!$A$1:$G$732</definedName>
    <definedName name="Z_302A3EA3_AE96_11D5_A646_0050BA3D7AFD_.wvu.PrintArea" localSheetId="0" hidden="1">'dem22'!$A$1:$G$732</definedName>
    <definedName name="Z_302A3EA3_AE96_11D5_A646_0050BA3D7AFD_.wvu.PrintTitles" localSheetId="0" hidden="1">'dem22'!$20:$23</definedName>
    <definedName name="Z_36DBA021_0ECB_11D4_8064_004005726899_.wvu.FilterData" localSheetId="0" hidden="1">'dem22'!$C$24:$C$734</definedName>
    <definedName name="Z_36DBA021_0ECB_11D4_8064_004005726899_.wvu.PrintArea" localSheetId="0" hidden="1">'dem22'!$A$1:$G$732</definedName>
    <definedName name="Z_36DBA021_0ECB_11D4_8064_004005726899_.wvu.PrintTitles" localSheetId="0" hidden="1">'dem22'!$20:$23</definedName>
    <definedName name="Z_93EBE921_AE91_11D5_8685_004005726899_.wvu.FilterData" localSheetId="0" hidden="1">'dem22'!$C$24:$C$734</definedName>
    <definedName name="Z_93EBE921_AE91_11D5_8685_004005726899_.wvu.PrintArea" localSheetId="0" hidden="1">'dem22'!$A$1:$G$732</definedName>
    <definedName name="Z_93EBE921_AE91_11D5_8685_004005726899_.wvu.PrintTitles" localSheetId="0" hidden="1">'dem22'!$20:$23</definedName>
    <definedName name="Z_94DA79C1_0FDE_11D5_9579_000021DAEEA2_.wvu.FilterData" localSheetId="0" hidden="1">'dem22'!$C$24:$C$734</definedName>
    <definedName name="Z_94DA79C1_0FDE_11D5_9579_000021DAEEA2_.wvu.PrintArea" localSheetId="0" hidden="1">'dem22'!$A$1:$G$732</definedName>
    <definedName name="Z_94DA79C1_0FDE_11D5_9579_000021DAEEA2_.wvu.PrintTitles" localSheetId="0" hidden="1">'dem22'!$20:$23</definedName>
    <definedName name="Z_B4CB096A_161F_11D5_8064_004005726899_.wvu.FilterData" localSheetId="0" hidden="1">'dem22'!$C$24:$C$734</definedName>
    <definedName name="Z_B4CB099B_161F_11D5_8064_004005726899_.wvu.FilterData" localSheetId="0" hidden="1">'dem22'!$C$24:$C$734</definedName>
    <definedName name="Z_C868F8C3_16D7_11D5_A68D_81D6213F5331_.wvu.FilterData" localSheetId="0" hidden="1">'dem22'!$C$24:$C$734</definedName>
    <definedName name="Z_C868F8C3_16D7_11D5_A68D_81D6213F5331_.wvu.PrintArea" localSheetId="0" hidden="1">'dem22'!$A$1:$G$732</definedName>
    <definedName name="Z_C868F8C3_16D7_11D5_A68D_81D6213F5331_.wvu.PrintTitles" localSheetId="0" hidden="1">'dem22'!$20:$23</definedName>
    <definedName name="Z_E5DF37BD_125C_11D5_8DC4_D0F5D88B3549_.wvu.FilterData" localSheetId="0" hidden="1">'dem22'!$C$24:$C$734</definedName>
    <definedName name="Z_E5DF37BD_125C_11D5_8DC4_D0F5D88B3549_.wvu.PrintArea" localSheetId="0" hidden="1">'dem22'!$A$1:$G$732</definedName>
    <definedName name="Z_E5DF37BD_125C_11D5_8DC4_D0F5D88B3549_.wvu.PrintTitles" localSheetId="0" hidden="1">'dem22'!$20:$23</definedName>
    <definedName name="Z_F8ADACC1_164E_11D6_B603_000021DAEEA2_.wvu.FilterData" localSheetId="0" hidden="1">'dem22'!$C$24:$C$734</definedName>
    <definedName name="Z_F8ADACC1_164E_11D6_B603_000021DAEEA2_.wvu.PrintArea" localSheetId="0" hidden="1">'dem22'!$A$1:$G$732</definedName>
    <definedName name="Z_F8ADACC1_164E_11D6_B603_000021DAEEA2_.wvu.PrintTitles" localSheetId="0" hidden="1">'dem22'!$20:$23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10" i="4"/>
  <c r="E610"/>
  <c r="F610"/>
  <c r="D610"/>
  <c r="E722" l="1"/>
  <c r="D722"/>
  <c r="D707"/>
  <c r="D708" s="1"/>
  <c r="E707"/>
  <c r="E708" s="1"/>
  <c r="F707"/>
  <c r="F708" s="1"/>
  <c r="G707"/>
  <c r="G708" s="1"/>
  <c r="F684" l="1"/>
  <c r="E684"/>
  <c r="D684"/>
  <c r="G684"/>
  <c r="E395" l="1"/>
  <c r="F395"/>
  <c r="D395"/>
  <c r="D371"/>
  <c r="E371"/>
  <c r="F371"/>
  <c r="F636"/>
  <c r="F637" s="1"/>
  <c r="E636"/>
  <c r="E637" s="1"/>
  <c r="D636"/>
  <c r="D637" s="1"/>
  <c r="F630"/>
  <c r="F631" s="1"/>
  <c r="E630"/>
  <c r="E631" s="1"/>
  <c r="D630"/>
  <c r="D631" s="1"/>
  <c r="E616"/>
  <c r="F616"/>
  <c r="D616"/>
  <c r="F606"/>
  <c r="F611" s="1"/>
  <c r="E606"/>
  <c r="E611" s="1"/>
  <c r="D606"/>
  <c r="D611" s="1"/>
  <c r="G606"/>
  <c r="G611" s="1"/>
  <c r="E600"/>
  <c r="F600"/>
  <c r="F568"/>
  <c r="E568"/>
  <c r="D568"/>
  <c r="G568"/>
  <c r="E564"/>
  <c r="D564"/>
  <c r="F564"/>
  <c r="E546"/>
  <c r="E547" s="1"/>
  <c r="D546"/>
  <c r="D547" s="1"/>
  <c r="G546"/>
  <c r="G547" s="1"/>
  <c r="F546"/>
  <c r="F547" s="1"/>
  <c r="E540"/>
  <c r="E541" s="1"/>
  <c r="D540"/>
  <c r="D541" s="1"/>
  <c r="G540"/>
  <c r="G541" s="1"/>
  <c r="F540"/>
  <c r="F541" s="1"/>
  <c r="E534"/>
  <c r="E535" s="1"/>
  <c r="D534"/>
  <c r="D535" s="1"/>
  <c r="G534"/>
  <c r="G535" s="1"/>
  <c r="F534"/>
  <c r="F535" s="1"/>
  <c r="E528"/>
  <c r="E529" s="1"/>
  <c r="D528"/>
  <c r="D529" s="1"/>
  <c r="G528"/>
  <c r="G529" s="1"/>
  <c r="F528"/>
  <c r="F529" s="1"/>
  <c r="E522"/>
  <c r="E523" s="1"/>
  <c r="D522"/>
  <c r="D523" s="1"/>
  <c r="G522"/>
  <c r="G523" s="1"/>
  <c r="F522"/>
  <c r="F523" s="1"/>
  <c r="F516"/>
  <c r="F517" s="1"/>
  <c r="E516"/>
  <c r="E517" s="1"/>
  <c r="D516"/>
  <c r="D517" s="1"/>
  <c r="G516"/>
  <c r="G517" s="1"/>
  <c r="E510"/>
  <c r="E511" s="1"/>
  <c r="D510"/>
  <c r="D511" s="1"/>
  <c r="G510"/>
  <c r="G511" s="1"/>
  <c r="F510"/>
  <c r="F511" s="1"/>
  <c r="F504"/>
  <c r="F505" s="1"/>
  <c r="E504"/>
  <c r="E505" s="1"/>
  <c r="D504"/>
  <c r="D505" s="1"/>
  <c r="G504"/>
  <c r="G505" s="1"/>
  <c r="E498"/>
  <c r="E499" s="1"/>
  <c r="D498"/>
  <c r="D499" s="1"/>
  <c r="G498"/>
  <c r="G499" s="1"/>
  <c r="F498"/>
  <c r="F499" s="1"/>
  <c r="E453"/>
  <c r="E454" s="1"/>
  <c r="D453"/>
  <c r="D454" s="1"/>
  <c r="G453"/>
  <c r="G454" s="1"/>
  <c r="F453"/>
  <c r="F454" s="1"/>
  <c r="E447"/>
  <c r="E448" s="1"/>
  <c r="D447"/>
  <c r="D448" s="1"/>
  <c r="G447"/>
  <c r="G448" s="1"/>
  <c r="F447"/>
  <c r="F448" s="1"/>
  <c r="E441"/>
  <c r="E442" s="1"/>
  <c r="D441"/>
  <c r="D442" s="1"/>
  <c r="G441"/>
  <c r="G442" s="1"/>
  <c r="F441"/>
  <c r="F442" s="1"/>
  <c r="E435"/>
  <c r="E436" s="1"/>
  <c r="D435"/>
  <c r="D436" s="1"/>
  <c r="G435"/>
  <c r="G436" s="1"/>
  <c r="F435"/>
  <c r="F436" s="1"/>
  <c r="F423"/>
  <c r="F424" s="1"/>
  <c r="E423"/>
  <c r="E424" s="1"/>
  <c r="D423"/>
  <c r="D424" s="1"/>
  <c r="G423"/>
  <c r="G424" s="1"/>
  <c r="F411"/>
  <c r="F412" s="1"/>
  <c r="E411"/>
  <c r="E412" s="1"/>
  <c r="D411"/>
  <c r="D412" s="1"/>
  <c r="G411"/>
  <c r="G412" s="1"/>
  <c r="F49"/>
  <c r="E49"/>
  <c r="D49"/>
  <c r="G49"/>
  <c r="G636" l="1"/>
  <c r="G637" s="1"/>
  <c r="G630"/>
  <c r="G631" s="1"/>
  <c r="G564"/>
  <c r="D548"/>
  <c r="E548"/>
  <c r="F548"/>
  <c r="G548"/>
  <c r="E556"/>
  <c r="F556"/>
  <c r="D556"/>
  <c r="G556"/>
  <c r="G490"/>
  <c r="F490"/>
  <c r="E490"/>
  <c r="D490"/>
  <c r="E486"/>
  <c r="F486"/>
  <c r="D486"/>
  <c r="G584"/>
  <c r="F584"/>
  <c r="E584"/>
  <c r="D584"/>
  <c r="E580"/>
  <c r="F580"/>
  <c r="D580"/>
  <c r="G580"/>
  <c r="G486" l="1"/>
  <c r="E491"/>
  <c r="D491"/>
  <c r="D585"/>
  <c r="G585"/>
  <c r="E585"/>
  <c r="F585"/>
  <c r="F652" l="1"/>
  <c r="F559"/>
  <c r="F552"/>
  <c r="F573"/>
  <c r="F574"/>
  <c r="F474"/>
  <c r="F462"/>
  <c r="F404"/>
  <c r="F721"/>
  <c r="F716"/>
  <c r="F481"/>
  <c r="F491" s="1"/>
  <c r="F142"/>
  <c r="F143" s="1"/>
  <c r="F58"/>
  <c r="F722" l="1"/>
  <c r="F723" s="1"/>
  <c r="F724" s="1"/>
  <c r="F725" s="1"/>
  <c r="D597"/>
  <c r="D331"/>
  <c r="D339" s="1"/>
  <c r="D345"/>
  <c r="D350" s="1"/>
  <c r="D132"/>
  <c r="D142" s="1"/>
  <c r="D143" s="1"/>
  <c r="D87"/>
  <c r="D92" s="1"/>
  <c r="D120"/>
  <c r="D124" s="1"/>
  <c r="D125" s="1"/>
  <c r="F700"/>
  <c r="F696"/>
  <c r="F690"/>
  <c r="F691" s="1"/>
  <c r="F680"/>
  <c r="F685" s="1"/>
  <c r="F674"/>
  <c r="F675" s="1"/>
  <c r="F668"/>
  <c r="F664"/>
  <c r="F657"/>
  <c r="F653"/>
  <c r="F649"/>
  <c r="F624"/>
  <c r="F620"/>
  <c r="F601"/>
  <c r="F575"/>
  <c r="F586" s="1"/>
  <c r="F560"/>
  <c r="F569" s="1"/>
  <c r="F492"/>
  <c r="F475"/>
  <c r="F471"/>
  <c r="F467"/>
  <c r="F463"/>
  <c r="F459"/>
  <c r="F429"/>
  <c r="F430" s="1"/>
  <c r="F417"/>
  <c r="F418" s="1"/>
  <c r="F405"/>
  <c r="F406" s="1"/>
  <c r="F384"/>
  <c r="F361"/>
  <c r="F350"/>
  <c r="F339"/>
  <c r="F328"/>
  <c r="F317"/>
  <c r="F306"/>
  <c r="F295"/>
  <c r="F284"/>
  <c r="F273"/>
  <c r="F262"/>
  <c r="F247"/>
  <c r="F243"/>
  <c r="F239"/>
  <c r="F235"/>
  <c r="F231"/>
  <c r="F226"/>
  <c r="F214"/>
  <c r="F202"/>
  <c r="F188"/>
  <c r="F175"/>
  <c r="F161"/>
  <c r="F124"/>
  <c r="F125" s="1"/>
  <c r="F112"/>
  <c r="F102"/>
  <c r="F92"/>
  <c r="F82"/>
  <c r="F72"/>
  <c r="F62"/>
  <c r="F45"/>
  <c r="F50" s="1"/>
  <c r="E723"/>
  <c r="E724" s="1"/>
  <c r="E725" s="1"/>
  <c r="D723"/>
  <c r="D724" s="1"/>
  <c r="D725" s="1"/>
  <c r="E700"/>
  <c r="D700"/>
  <c r="E696"/>
  <c r="D696"/>
  <c r="E690"/>
  <c r="E691" s="1"/>
  <c r="D690"/>
  <c r="D691" s="1"/>
  <c r="E680"/>
  <c r="E685" s="1"/>
  <c r="D680"/>
  <c r="D685" s="1"/>
  <c r="E674"/>
  <c r="E675" s="1"/>
  <c r="D674"/>
  <c r="D675" s="1"/>
  <c r="E668"/>
  <c r="D668"/>
  <c r="E664"/>
  <c r="D664"/>
  <c r="E657"/>
  <c r="D657"/>
  <c r="E653"/>
  <c r="D653"/>
  <c r="E649"/>
  <c r="D649"/>
  <c r="E624"/>
  <c r="D624"/>
  <c r="E620"/>
  <c r="D620"/>
  <c r="E601"/>
  <c r="E575"/>
  <c r="E586" s="1"/>
  <c r="D575"/>
  <c r="D586" s="1"/>
  <c r="E560"/>
  <c r="E569" s="1"/>
  <c r="D560"/>
  <c r="D569" s="1"/>
  <c r="E492"/>
  <c r="D492"/>
  <c r="E475"/>
  <c r="D475"/>
  <c r="E471"/>
  <c r="D471"/>
  <c r="E467"/>
  <c r="D467"/>
  <c r="E463"/>
  <c r="D463"/>
  <c r="E459"/>
  <c r="D459"/>
  <c r="E429"/>
  <c r="E430" s="1"/>
  <c r="D429"/>
  <c r="D430" s="1"/>
  <c r="E417"/>
  <c r="E418" s="1"/>
  <c r="D417"/>
  <c r="D418" s="1"/>
  <c r="E405"/>
  <c r="E406" s="1"/>
  <c r="D405"/>
  <c r="D406" s="1"/>
  <c r="E384"/>
  <c r="D384"/>
  <c r="E361"/>
  <c r="D361"/>
  <c r="E350"/>
  <c r="E339"/>
  <c r="E328"/>
  <c r="D328"/>
  <c r="E317"/>
  <c r="D317"/>
  <c r="E306"/>
  <c r="D306"/>
  <c r="E295"/>
  <c r="D295"/>
  <c r="E284"/>
  <c r="D284"/>
  <c r="E273"/>
  <c r="D273"/>
  <c r="E262"/>
  <c r="D262"/>
  <c r="E247"/>
  <c r="D247"/>
  <c r="E243"/>
  <c r="D243"/>
  <c r="E239"/>
  <c r="D239"/>
  <c r="E235"/>
  <c r="D235"/>
  <c r="E231"/>
  <c r="D231"/>
  <c r="E226"/>
  <c r="D226"/>
  <c r="E214"/>
  <c r="D214"/>
  <c r="E202"/>
  <c r="D202"/>
  <c r="E188"/>
  <c r="D188"/>
  <c r="E175"/>
  <c r="D175"/>
  <c r="E161"/>
  <c r="D161"/>
  <c r="E142"/>
  <c r="E143" s="1"/>
  <c r="E124"/>
  <c r="E125" s="1"/>
  <c r="E112"/>
  <c r="D112"/>
  <c r="E102"/>
  <c r="D102"/>
  <c r="E92"/>
  <c r="E82"/>
  <c r="D82"/>
  <c r="E72"/>
  <c r="D72"/>
  <c r="E62"/>
  <c r="D62"/>
  <c r="E45"/>
  <c r="E50" s="1"/>
  <c r="D45"/>
  <c r="D50" s="1"/>
  <c r="G700"/>
  <c r="G696"/>
  <c r="G690"/>
  <c r="G691" s="1"/>
  <c r="G674"/>
  <c r="G675" s="1"/>
  <c r="G668"/>
  <c r="G657"/>
  <c r="G649"/>
  <c r="G624"/>
  <c r="G616"/>
  <c r="G560"/>
  <c r="G475"/>
  <c r="G471"/>
  <c r="G467"/>
  <c r="G463"/>
  <c r="G459"/>
  <c r="G429"/>
  <c r="G430" s="1"/>
  <c r="G417"/>
  <c r="G418" s="1"/>
  <c r="G405"/>
  <c r="G406" s="1"/>
  <c r="G395"/>
  <c r="G247"/>
  <c r="G243"/>
  <c r="G239"/>
  <c r="G235"/>
  <c r="G231"/>
  <c r="G653"/>
  <c r="G620"/>
  <c r="E625" l="1"/>
  <c r="E638" s="1"/>
  <c r="D625"/>
  <c r="G625"/>
  <c r="G722"/>
  <c r="G723" s="1"/>
  <c r="G724" s="1"/>
  <c r="G725" s="1"/>
  <c r="F625"/>
  <c r="F638" s="1"/>
  <c r="G371"/>
  <c r="G569"/>
  <c r="D600"/>
  <c r="D601" s="1"/>
  <c r="D658"/>
  <c r="F658"/>
  <c r="E658"/>
  <c r="G658"/>
  <c r="D701"/>
  <c r="G124"/>
  <c r="G125" s="1"/>
  <c r="G82"/>
  <c r="G102"/>
  <c r="G62"/>
  <c r="G72"/>
  <c r="G112"/>
  <c r="G248"/>
  <c r="G92"/>
  <c r="G664"/>
  <c r="G669" s="1"/>
  <c r="G476"/>
  <c r="G477" s="1"/>
  <c r="G701"/>
  <c r="E669"/>
  <c r="F248"/>
  <c r="F249" s="1"/>
  <c r="E701"/>
  <c r="E144"/>
  <c r="D248"/>
  <c r="D249" s="1"/>
  <c r="F701"/>
  <c r="E396"/>
  <c r="E397" s="1"/>
  <c r="E476"/>
  <c r="E477" s="1"/>
  <c r="D669"/>
  <c r="E113"/>
  <c r="E114" s="1"/>
  <c r="E126" s="1"/>
  <c r="E248"/>
  <c r="E249" s="1"/>
  <c r="E587"/>
  <c r="D144"/>
  <c r="D587"/>
  <c r="F396"/>
  <c r="F397" s="1"/>
  <c r="F587"/>
  <c r="F144"/>
  <c r="F113"/>
  <c r="F114" s="1"/>
  <c r="F126" s="1"/>
  <c r="F476"/>
  <c r="F477" s="1"/>
  <c r="F669"/>
  <c r="D476"/>
  <c r="D477" s="1"/>
  <c r="D396"/>
  <c r="D397" s="1"/>
  <c r="D113"/>
  <c r="D114" s="1"/>
  <c r="D126" s="1"/>
  <c r="G680"/>
  <c r="G685" s="1"/>
  <c r="D702" l="1"/>
  <c r="D709" s="1"/>
  <c r="E702"/>
  <c r="E709" s="1"/>
  <c r="F702"/>
  <c r="F709" s="1"/>
  <c r="G702"/>
  <c r="G709" s="1"/>
  <c r="G710" s="1"/>
  <c r="D638"/>
  <c r="D639" s="1"/>
  <c r="E639"/>
  <c r="F639"/>
  <c r="F730"/>
  <c r="E730"/>
  <c r="G113"/>
  <c r="G114" s="1"/>
  <c r="F398"/>
  <c r="E398"/>
  <c r="D398"/>
  <c r="D710" l="1"/>
  <c r="D726" s="1"/>
  <c r="F710"/>
  <c r="F726" s="1"/>
  <c r="E710"/>
  <c r="E726" s="1"/>
  <c r="G726"/>
  <c r="F640"/>
  <c r="E640"/>
  <c r="D640"/>
  <c r="F727" l="1"/>
  <c r="E727"/>
  <c r="D727"/>
  <c r="D8" i="5" l="1"/>
  <c r="F6" s="1"/>
  <c r="F13"/>
  <c r="F12"/>
  <c r="D14"/>
  <c r="D15" s="1"/>
  <c r="D5"/>
  <c r="G491" i="4" l="1"/>
  <c r="G492" s="1"/>
  <c r="D9" i="5"/>
  <c r="F5"/>
  <c r="G575" i="4"/>
  <c r="G600" l="1"/>
  <c r="G601" s="1"/>
  <c r="G638" s="1"/>
  <c r="G586"/>
  <c r="G587" s="1"/>
  <c r="G161"/>
  <c r="G214"/>
  <c r="G284"/>
  <c r="G328"/>
  <c r="G175"/>
  <c r="G226"/>
  <c r="G295"/>
  <c r="G339"/>
  <c r="G188"/>
  <c r="G262"/>
  <c r="G306"/>
  <c r="G350"/>
  <c r="G142"/>
  <c r="G202"/>
  <c r="G273"/>
  <c r="G317"/>
  <c r="G361"/>
  <c r="G45"/>
  <c r="G384"/>
  <c r="G639" l="1"/>
  <c r="G50"/>
  <c r="G126" s="1"/>
  <c r="G143"/>
  <c r="G144" s="1"/>
  <c r="G396"/>
  <c r="G397" s="1"/>
  <c r="G249"/>
  <c r="G398" l="1"/>
  <c r="G640" s="1"/>
  <c r="G727" s="1"/>
  <c r="E17" l="1"/>
  <c r="D17" l="1"/>
  <c r="F17" l="1"/>
</calcChain>
</file>

<file path=xl/sharedStrings.xml><?xml version="1.0" encoding="utf-8"?>
<sst xmlns="http://schemas.openxmlformats.org/spreadsheetml/2006/main" count="1171" uniqueCount="485">
  <si>
    <t>(ii) Collection of Taxes on Property and Capital Transactions</t>
  </si>
  <si>
    <t>Land Revenue</t>
  </si>
  <si>
    <t>(d) Administrative Services</t>
  </si>
  <si>
    <t>Secretariat-General Services</t>
  </si>
  <si>
    <t>District Administration</t>
  </si>
  <si>
    <t>Relief on Account of Natural Calamities</t>
  </si>
  <si>
    <t>Capital Outlay on Public Works</t>
  </si>
  <si>
    <t>Voted</t>
  </si>
  <si>
    <t>Major /Sub-Major/Minor/Sub/Detailed Heads</t>
  </si>
  <si>
    <t>Total</t>
  </si>
  <si>
    <t>REVENUE SECTION</t>
  </si>
  <si>
    <t>M.H.</t>
  </si>
  <si>
    <t>Direction and Administration</t>
  </si>
  <si>
    <t>Head Office Establishment</t>
  </si>
  <si>
    <t>00.44.01</t>
  </si>
  <si>
    <t>00.44.11</t>
  </si>
  <si>
    <t>00.44.13</t>
  </si>
  <si>
    <t>Office Expenses</t>
  </si>
  <si>
    <t>Collection Charges</t>
  </si>
  <si>
    <t>60.45.01</t>
  </si>
  <si>
    <t>60.45.11</t>
  </si>
  <si>
    <t>60.45.13</t>
  </si>
  <si>
    <t>60.46.01</t>
  </si>
  <si>
    <t>60.46.11</t>
  </si>
  <si>
    <t>60.46.13</t>
  </si>
  <si>
    <t>60.47.01</t>
  </si>
  <si>
    <t>60.47.11</t>
  </si>
  <si>
    <t>60.47.13</t>
  </si>
  <si>
    <t>60.48.01</t>
  </si>
  <si>
    <t>60.48.11</t>
  </si>
  <si>
    <t>60.48.13</t>
  </si>
  <si>
    <t>Land Records</t>
  </si>
  <si>
    <t>61.00.01</t>
  </si>
  <si>
    <t>61.00.11</t>
  </si>
  <si>
    <t>61.00.13</t>
  </si>
  <si>
    <t>Land Revenue Department</t>
  </si>
  <si>
    <t>23.00.01</t>
  </si>
  <si>
    <t>23.00.11</t>
  </si>
  <si>
    <t>23.00.13</t>
  </si>
  <si>
    <t>District Establishments</t>
  </si>
  <si>
    <t>00.45.01</t>
  </si>
  <si>
    <t>Salaries</t>
  </si>
  <si>
    <t>00.45.11</t>
  </si>
  <si>
    <t>00.45.13</t>
  </si>
  <si>
    <t>00.46.01</t>
  </si>
  <si>
    <t>00.46.11</t>
  </si>
  <si>
    <t>00.46.13</t>
  </si>
  <si>
    <t>00.47.01</t>
  </si>
  <si>
    <t>00.47.11</t>
  </si>
  <si>
    <t>00.47.13</t>
  </si>
  <si>
    <t>00.48.01</t>
  </si>
  <si>
    <t>00.48.11</t>
  </si>
  <si>
    <t>00.48.13</t>
  </si>
  <si>
    <t>Sub-Divisional Establishments</t>
  </si>
  <si>
    <t>60.50.01</t>
  </si>
  <si>
    <t>60.50.11</t>
  </si>
  <si>
    <t>60.50.13</t>
  </si>
  <si>
    <t>Rongli Sub-Division</t>
  </si>
  <si>
    <t>60.51.01</t>
  </si>
  <si>
    <t>60.51.11</t>
  </si>
  <si>
    <t>60.51.13</t>
  </si>
  <si>
    <t>Chungthang Sub-Division</t>
  </si>
  <si>
    <t>60.55.01</t>
  </si>
  <si>
    <t>60.55.11</t>
  </si>
  <si>
    <t>60.55.13</t>
  </si>
  <si>
    <t>Ravangla Sub-Division</t>
  </si>
  <si>
    <t>60.57.01</t>
  </si>
  <si>
    <t>60.57.11</t>
  </si>
  <si>
    <t>60.57.13</t>
  </si>
  <si>
    <t>Other Establishments</t>
  </si>
  <si>
    <t>00.00.71</t>
  </si>
  <si>
    <t>Ex-gratia Payment</t>
  </si>
  <si>
    <t>00.00.73</t>
  </si>
  <si>
    <t>00.00.75</t>
  </si>
  <si>
    <t>Restoration of Communication Links</t>
  </si>
  <si>
    <t>Other Works</t>
  </si>
  <si>
    <t>General</t>
  </si>
  <si>
    <t>Establishment</t>
  </si>
  <si>
    <t>60.00.01</t>
  </si>
  <si>
    <t>60.00.11</t>
  </si>
  <si>
    <t>60.00.13</t>
  </si>
  <si>
    <t>Other Expenditure</t>
  </si>
  <si>
    <t>Land Bank Schemes</t>
  </si>
  <si>
    <t>CAPITAL SECTION</t>
  </si>
  <si>
    <t>Construction</t>
  </si>
  <si>
    <t>00.45.71</t>
  </si>
  <si>
    <t>00.46.71</t>
  </si>
  <si>
    <t>00.48.71</t>
  </si>
  <si>
    <t>Revenue</t>
  </si>
  <si>
    <t>Capital</t>
  </si>
  <si>
    <t>II. Details of the estimates and the heads under which this grant will be accounted for:</t>
  </si>
  <si>
    <t>Secretariat</t>
  </si>
  <si>
    <t>A - General Services (b) Fiscal Services</t>
  </si>
  <si>
    <t>A - Capital Account of General Services</t>
  </si>
  <si>
    <t>District Collectorate</t>
  </si>
  <si>
    <t>Note:</t>
  </si>
  <si>
    <t>Restoration of Drinking Water Supply, Drainage of Flood Water</t>
  </si>
  <si>
    <t xml:space="preserve">Capacity Building for Disaster Response </t>
  </si>
  <si>
    <t>Flood, Cyclones, etc.</t>
  </si>
  <si>
    <t>Gratuitous Relief</t>
  </si>
  <si>
    <t>Repairs and Restoration of Damaged Roads and Bridges</t>
  </si>
  <si>
    <t>Repairs and Restoration of Damaged Water Supply, Drainage and Sewerage Works</t>
  </si>
  <si>
    <t>Repairs and Restoration of Power Houses and Lines</t>
  </si>
  <si>
    <t>State Disaster Response Fund</t>
  </si>
  <si>
    <t>Transfer to Reserve Fund and Deposit Accounts- State Disaster Response Fund</t>
  </si>
  <si>
    <t>(In Thousands of Rupees)</t>
  </si>
  <si>
    <t>Rec</t>
  </si>
  <si>
    <t xml:space="preserve"> (g) Social Welfare and Nutrition</t>
  </si>
  <si>
    <t>Kabi</t>
  </si>
  <si>
    <t>Rangpo</t>
  </si>
  <si>
    <t>Yangang</t>
  </si>
  <si>
    <t>Jorethang</t>
  </si>
  <si>
    <t>Dentam</t>
  </si>
  <si>
    <t>60.58.01</t>
  </si>
  <si>
    <t>60.58.11</t>
  </si>
  <si>
    <t>60.58.13</t>
  </si>
  <si>
    <t>60.59.01</t>
  </si>
  <si>
    <t>60.59.11</t>
  </si>
  <si>
    <t>60.59.13</t>
  </si>
  <si>
    <t>60.60.01</t>
  </si>
  <si>
    <t>60.60.11</t>
  </si>
  <si>
    <t>60.60.13</t>
  </si>
  <si>
    <t>60.61.01</t>
  </si>
  <si>
    <t>60.61.11</t>
  </si>
  <si>
    <t>60.61.13</t>
  </si>
  <si>
    <t>60.62.01</t>
  </si>
  <si>
    <t>60.62.11</t>
  </si>
  <si>
    <t>60.62.13</t>
  </si>
  <si>
    <t>60.63.01</t>
  </si>
  <si>
    <t>60.63.11</t>
  </si>
  <si>
    <t>60.63.13</t>
  </si>
  <si>
    <t>60.64.01</t>
  </si>
  <si>
    <t>60.64.11</t>
  </si>
  <si>
    <t>60.64.13</t>
  </si>
  <si>
    <t>Dzongu</t>
  </si>
  <si>
    <t>Management of Natural Disasters, Contingency Plans in Disaster Prone Areas</t>
  </si>
  <si>
    <t>Transfer to State Disaster Mitigation Fund</t>
  </si>
  <si>
    <t>Sikkim Land Record Computerisation Project</t>
  </si>
  <si>
    <t>Work under Flood/Landslide (NDRF)</t>
  </si>
  <si>
    <t>00.44.02</t>
  </si>
  <si>
    <t>Wages</t>
  </si>
  <si>
    <t>23.00.02</t>
  </si>
  <si>
    <t>00.45.02</t>
  </si>
  <si>
    <t>00.46.02</t>
  </si>
  <si>
    <t>00.47.02</t>
  </si>
  <si>
    <t>00.48.02</t>
  </si>
  <si>
    <t>60.51.02</t>
  </si>
  <si>
    <t>60.55.02</t>
  </si>
  <si>
    <t>60.57.02</t>
  </si>
  <si>
    <t>60.58.02</t>
  </si>
  <si>
    <t>60.59.02</t>
  </si>
  <si>
    <t>60.60.02</t>
  </si>
  <si>
    <t>60.61.02</t>
  </si>
  <si>
    <t>60.62.02</t>
  </si>
  <si>
    <t>60.63.02</t>
  </si>
  <si>
    <t>60.64.02</t>
  </si>
  <si>
    <t>60.00.02</t>
  </si>
  <si>
    <t>DEMAND NO. 22</t>
  </si>
  <si>
    <t>LAND REVENUE AND DISASTER MANAGEMENT</t>
  </si>
  <si>
    <t>Actuals</t>
  </si>
  <si>
    <t>Budget 
Estimate</t>
  </si>
  <si>
    <t>Secretariat - General Services</t>
  </si>
  <si>
    <t>Transfer to Reserve Funds and Deposit Account -State Disaster Response Fund</t>
  </si>
  <si>
    <t>District Adm 00.911- Deduct recoveries of overpayments</t>
  </si>
  <si>
    <t>The estimate prepage does not include the recoveries shown below which are adjusted in accounts as reduction of expenditure by debit to 8121- General and Other Reserve Funds,122-State Disaster Response Fund and Credit to 2245- Relief on Account of Natural Calamities, 02- Flood and Cyclone etc. and 80- General</t>
  </si>
  <si>
    <t>Establishment of SSDMA</t>
  </si>
  <si>
    <t>Establishment of District Head Quarter</t>
  </si>
  <si>
    <t xml:space="preserve">B-Social Services </t>
  </si>
  <si>
    <t>State Disaster Mitigation Fund</t>
  </si>
  <si>
    <t>Transfer to Reserve Funds and Deposit Accounts</t>
  </si>
  <si>
    <t>60.00.63</t>
  </si>
  <si>
    <t>Transfer to Reserve Funds and Deposit Account</t>
  </si>
  <si>
    <t>Disaster Mitigation</t>
  </si>
  <si>
    <t>Other Works (SDMF)</t>
  </si>
  <si>
    <t>Transfer to Reserve Funds and Deposit Account -State Disaster Response Fund (Central Share)</t>
  </si>
  <si>
    <t>Transfer to Reserve Funds and Deposit Account -State Disaster Response Fund (State Share)</t>
  </si>
  <si>
    <t>Inter Account Transfer (Central Share)</t>
  </si>
  <si>
    <t>60.00.64</t>
  </si>
  <si>
    <t>Inter Account Transfer (State Share)</t>
  </si>
  <si>
    <t>Gangtok District</t>
  </si>
  <si>
    <t>Gyalshing District</t>
  </si>
  <si>
    <t>Mangan District</t>
  </si>
  <si>
    <t>Namchi District</t>
  </si>
  <si>
    <t>Pakyong District</t>
  </si>
  <si>
    <t>00.49.01</t>
  </si>
  <si>
    <t>00.49.02</t>
  </si>
  <si>
    <t>00.49.11</t>
  </si>
  <si>
    <t>00.49.13</t>
  </si>
  <si>
    <t>Soreng District</t>
  </si>
  <si>
    <t>00.50.01</t>
  </si>
  <si>
    <t>00.50.02</t>
  </si>
  <si>
    <t>00.50.11</t>
  </si>
  <si>
    <t>00.50.13</t>
  </si>
  <si>
    <t>00.50</t>
  </si>
  <si>
    <t>Medical Treatment</t>
  </si>
  <si>
    <t>Allowances</t>
  </si>
  <si>
    <t>Leave Travel Concession</t>
  </si>
  <si>
    <t>Training Expenses</t>
  </si>
  <si>
    <t>Domestic Travel Expenses</t>
  </si>
  <si>
    <t>Foreign Travel Expenses</t>
  </si>
  <si>
    <t>Printing and Publications</t>
  </si>
  <si>
    <t>Rent for others</t>
  </si>
  <si>
    <t>Fuel and Lubricants</t>
  </si>
  <si>
    <t>Professional Services</t>
  </si>
  <si>
    <t>00.44.06</t>
  </si>
  <si>
    <t>00.44.07</t>
  </si>
  <si>
    <t>00.44.08</t>
  </si>
  <si>
    <t>00.44.09</t>
  </si>
  <si>
    <t>00.44.12</t>
  </si>
  <si>
    <t>00.44.16</t>
  </si>
  <si>
    <t>00.44.18</t>
  </si>
  <si>
    <t>00.44.24</t>
  </si>
  <si>
    <t>00.44.28</t>
  </si>
  <si>
    <t>60.45.06</t>
  </si>
  <si>
    <t>60.45.07</t>
  </si>
  <si>
    <t>60.45.08</t>
  </si>
  <si>
    <t>60.46.06</t>
  </si>
  <si>
    <t>60.46.07</t>
  </si>
  <si>
    <t>60.46.08</t>
  </si>
  <si>
    <t>60.47.06</t>
  </si>
  <si>
    <t>60.47.07</t>
  </si>
  <si>
    <t>60.47.08</t>
  </si>
  <si>
    <t xml:space="preserve"> Domestic Travel Expenses</t>
  </si>
  <si>
    <t>60.48.06</t>
  </si>
  <si>
    <t>60.48.07</t>
  </si>
  <si>
    <t>60.48.08</t>
  </si>
  <si>
    <t>61.00.06</t>
  </si>
  <si>
    <t>61.00.07</t>
  </si>
  <si>
    <t>60.45.24</t>
  </si>
  <si>
    <t>60.47.24</t>
  </si>
  <si>
    <t>60.48.24</t>
  </si>
  <si>
    <t>61.00.24</t>
  </si>
  <si>
    <t>23.00.06</t>
  </si>
  <si>
    <t>23.00.07</t>
  </si>
  <si>
    <t>23.00.08</t>
  </si>
  <si>
    <t>23.00.09</t>
  </si>
  <si>
    <t>23.00.24</t>
  </si>
  <si>
    <t>00.45.06</t>
  </si>
  <si>
    <t>00.45.07</t>
  </si>
  <si>
    <t>00.45.09</t>
  </si>
  <si>
    <t>00.45.24</t>
  </si>
  <si>
    <t>00.46.06</t>
  </si>
  <si>
    <t>00.46.07</t>
  </si>
  <si>
    <t>00.46.09</t>
  </si>
  <si>
    <t>00.46.24</t>
  </si>
  <si>
    <t>00.47.06</t>
  </si>
  <si>
    <t>00.47.07</t>
  </si>
  <si>
    <t>00.47.09</t>
  </si>
  <si>
    <t>00.47.24</t>
  </si>
  <si>
    <t>00.48.06</t>
  </si>
  <si>
    <t>00.48.07</t>
  </si>
  <si>
    <t>00.48.09</t>
  </si>
  <si>
    <t>00.48.24</t>
  </si>
  <si>
    <t>00.49.06</t>
  </si>
  <si>
    <t>00.49.07</t>
  </si>
  <si>
    <t>00.49.09</t>
  </si>
  <si>
    <t>00.49.24</t>
  </si>
  <si>
    <t>00.50.06</t>
  </si>
  <si>
    <t>00.50.07</t>
  </si>
  <si>
    <t>00.50.09</t>
  </si>
  <si>
    <t>00.50.24</t>
  </si>
  <si>
    <t>60.51.06</t>
  </si>
  <si>
    <t>60.51.07</t>
  </si>
  <si>
    <t>60.51.24</t>
  </si>
  <si>
    <t>60.55.06</t>
  </si>
  <si>
    <t>60.55.07</t>
  </si>
  <si>
    <t>60.55.24</t>
  </si>
  <si>
    <t>60.57.06</t>
  </si>
  <si>
    <t>60.57.07</t>
  </si>
  <si>
    <t>60.57.24</t>
  </si>
  <si>
    <t>Rent, Rates and Taxes for Land and Buildings</t>
  </si>
  <si>
    <t>60.58.06</t>
  </si>
  <si>
    <t>60.58.07</t>
  </si>
  <si>
    <t>60.58.24</t>
  </si>
  <si>
    <t>60.59.06</t>
  </si>
  <si>
    <t>60.59.07</t>
  </si>
  <si>
    <t>60.59.24</t>
  </si>
  <si>
    <t>60.60.06</t>
  </si>
  <si>
    <t>60.60.07</t>
  </si>
  <si>
    <t>60.60.24</t>
  </si>
  <si>
    <t>60.61.06</t>
  </si>
  <si>
    <t>60.61.07</t>
  </si>
  <si>
    <t>60.61.24</t>
  </si>
  <si>
    <t>60.62.06</t>
  </si>
  <si>
    <t>60.62.07</t>
  </si>
  <si>
    <t>60.62.24</t>
  </si>
  <si>
    <t>60.63.06</t>
  </si>
  <si>
    <t>60.63.07</t>
  </si>
  <si>
    <t>60.63.24</t>
  </si>
  <si>
    <t>60.64.06</t>
  </si>
  <si>
    <t>60.64.07</t>
  </si>
  <si>
    <t>60.64.24</t>
  </si>
  <si>
    <t>60.00.06</t>
  </si>
  <si>
    <t>60.00.07</t>
  </si>
  <si>
    <t>60.00.24</t>
  </si>
  <si>
    <t>00.44.49</t>
  </si>
  <si>
    <t>Other Revenue Expenditure</t>
  </si>
  <si>
    <t>00.44.14</t>
  </si>
  <si>
    <t>00.44.29</t>
  </si>
  <si>
    <t>Repair and Maintenance</t>
  </si>
  <si>
    <t>60</t>
  </si>
  <si>
    <t>44</t>
  </si>
  <si>
    <t>60.44.29</t>
  </si>
  <si>
    <t>45</t>
  </si>
  <si>
    <t>60.45.29</t>
  </si>
  <si>
    <t>49</t>
  </si>
  <si>
    <t>60.49.29</t>
  </si>
  <si>
    <t>60.00.49</t>
  </si>
  <si>
    <t>61.00.49</t>
  </si>
  <si>
    <t>62.00.49</t>
  </si>
  <si>
    <t>23.00.29</t>
  </si>
  <si>
    <t>00.45.29</t>
  </si>
  <si>
    <t>00.46.29</t>
  </si>
  <si>
    <t>00.47.29</t>
  </si>
  <si>
    <t>00.48.29</t>
  </si>
  <si>
    <t>00.49.29</t>
  </si>
  <si>
    <t>00.50.29</t>
  </si>
  <si>
    <t>60.51.29</t>
  </si>
  <si>
    <t>60.55.29</t>
  </si>
  <si>
    <t>60.57.29</t>
  </si>
  <si>
    <t>60.58.29</t>
  </si>
  <si>
    <t>60.59.29</t>
  </si>
  <si>
    <t>60.60.29</t>
  </si>
  <si>
    <t>60.61.29</t>
  </si>
  <si>
    <t>60.62.29</t>
  </si>
  <si>
    <t>60.63.29</t>
  </si>
  <si>
    <t>60.64.29</t>
  </si>
  <si>
    <t>60.00.29</t>
  </si>
  <si>
    <t>63.00.49</t>
  </si>
  <si>
    <t>64.00.49</t>
  </si>
  <si>
    <t>Relief on Account of Natural Calamities, 08.902- Deduct amount met from State Disaster Mitigation Fund</t>
  </si>
  <si>
    <t>Capital Outlay on Other Administrative Services</t>
  </si>
  <si>
    <t>23.44.51</t>
  </si>
  <si>
    <t>Motor Vehicles</t>
  </si>
  <si>
    <t>Capital Outlay on other Administrative Services</t>
  </si>
  <si>
    <t>49.60.72</t>
  </si>
  <si>
    <t>Buildings and Structures</t>
  </si>
  <si>
    <t>Land</t>
  </si>
  <si>
    <t>48.60.78</t>
  </si>
  <si>
    <t>Various Works at DAC</t>
  </si>
  <si>
    <t>Furniture and Fixtures</t>
  </si>
  <si>
    <t>Land Acquisition for Pathing Landslide Victims</t>
  </si>
  <si>
    <t>Capacity Building</t>
  </si>
  <si>
    <t>66.00.49</t>
  </si>
  <si>
    <t>45.60.72</t>
  </si>
  <si>
    <t>45.60.74</t>
  </si>
  <si>
    <t>45.61.72</t>
  </si>
  <si>
    <t>Consultancy, Drawing Design and Execution of New Secretariat at Tashiling, Gangtok</t>
  </si>
  <si>
    <t>Sulabh International (Sanitation Maintenance)</t>
  </si>
  <si>
    <t>65.00.49</t>
  </si>
  <si>
    <t>2024-25</t>
  </si>
  <si>
    <t>23.44.78</t>
  </si>
  <si>
    <t xml:space="preserve">Land   </t>
  </si>
  <si>
    <t>47</t>
  </si>
  <si>
    <t>60.47.29</t>
  </si>
  <si>
    <t>48</t>
  </si>
  <si>
    <t>60.48.29</t>
  </si>
  <si>
    <t>Expansion and Modernisation of Fire Services</t>
  </si>
  <si>
    <t>67.00.49</t>
  </si>
  <si>
    <t>Expedition to 19 Glacial Lakes</t>
  </si>
  <si>
    <t>23.44.71</t>
  </si>
  <si>
    <t>Information, Computer, Telecommunications (ICT) Equipment</t>
  </si>
  <si>
    <t>23.44.52</t>
  </si>
  <si>
    <t>Machinery and Equipment</t>
  </si>
  <si>
    <t>Land and Damage Compensation</t>
  </si>
  <si>
    <t xml:space="preserve">Land </t>
  </si>
  <si>
    <t>49.61.78</t>
  </si>
  <si>
    <t>46.60.78</t>
  </si>
  <si>
    <t>Mangalbaria</t>
  </si>
  <si>
    <t>60.65.49</t>
  </si>
  <si>
    <t>Rabdang</t>
  </si>
  <si>
    <t>60.66.49</t>
  </si>
  <si>
    <t>44.90.60</t>
  </si>
  <si>
    <t>Other Capital Expenditure</t>
  </si>
  <si>
    <t>Assistance for Management of Flash Flood related Damages of October 3rd and 4th, 2023</t>
  </si>
  <si>
    <t>Namthang</t>
  </si>
  <si>
    <t>60.67.49</t>
  </si>
  <si>
    <t>Yuksom</t>
  </si>
  <si>
    <t xml:space="preserve"> Revised 
Estimate</t>
  </si>
  <si>
    <t>Budget Estimate</t>
  </si>
  <si>
    <t>2025-26</t>
  </si>
  <si>
    <t>60.66.01</t>
  </si>
  <si>
    <t>60.66.02</t>
  </si>
  <si>
    <t>60.66.06</t>
  </si>
  <si>
    <t>60.66.07</t>
  </si>
  <si>
    <t>00.45.08</t>
  </si>
  <si>
    <t>National Glacial Lake Outburst Floods (GLOF)</t>
  </si>
  <si>
    <t>Land Compensation</t>
  </si>
  <si>
    <t>44.91.78</t>
  </si>
  <si>
    <t>60.66.14</t>
  </si>
  <si>
    <t>60.65.13</t>
  </si>
  <si>
    <t>60.65.14</t>
  </si>
  <si>
    <t>60.66.13</t>
  </si>
  <si>
    <t>60.66.29</t>
  </si>
  <si>
    <t>60.66.24</t>
  </si>
  <si>
    <t>60.66.11</t>
  </si>
  <si>
    <t>60.49.01</t>
  </si>
  <si>
    <t>60.49.06</t>
  </si>
  <si>
    <t>60.49.07</t>
  </si>
  <si>
    <t>60.49.08</t>
  </si>
  <si>
    <t>60.49.11</t>
  </si>
  <si>
    <t>60.49.13</t>
  </si>
  <si>
    <t>60.49.24</t>
  </si>
  <si>
    <t>60.50.06</t>
  </si>
  <si>
    <t>60.50.07</t>
  </si>
  <si>
    <t>60.50.08</t>
  </si>
  <si>
    <t>60.50.24</t>
  </si>
  <si>
    <t>68.00.49</t>
  </si>
  <si>
    <t>SDRF</t>
  </si>
  <si>
    <t>PARTICULARS</t>
  </si>
  <si>
    <t>Transfer to the Fund</t>
  </si>
  <si>
    <t>AMOUNT</t>
  </si>
  <si>
    <t>(Rs in thousands)</t>
  </si>
  <si>
    <t>Sl No</t>
  </si>
  <si>
    <t>Total (a)</t>
  </si>
  <si>
    <t>(a)</t>
  </si>
  <si>
    <t>(b)</t>
  </si>
  <si>
    <t>SDMF</t>
  </si>
  <si>
    <t>Total (b)</t>
  </si>
  <si>
    <t>Modernization of Fire Services  (Central Share)</t>
  </si>
  <si>
    <t>SDRF  (State Share)</t>
  </si>
  <si>
    <t>Modernization of Fire Services  (State Share)</t>
  </si>
  <si>
    <t>SDRF (Central Share)</t>
  </si>
  <si>
    <t>Mitigation Fund (Central Share)</t>
  </si>
  <si>
    <t>GLOF (Central Share)</t>
  </si>
  <si>
    <t>Mitigation Fund (State Share)</t>
  </si>
  <si>
    <t>GLOF (State Share)</t>
  </si>
  <si>
    <t>Central Share</t>
  </si>
  <si>
    <t>State Share</t>
  </si>
  <si>
    <t>SRDF</t>
  </si>
  <si>
    <t>23.44.72</t>
  </si>
  <si>
    <t>00.45.49</t>
  </si>
  <si>
    <t>47.60.72</t>
  </si>
  <si>
    <t>Repair and Fencing of VLO at Phensong School under Sub Division Office, Kabi</t>
  </si>
  <si>
    <t>00.44.19</t>
  </si>
  <si>
    <t>Digital Equipment</t>
  </si>
  <si>
    <t>44.92.78</t>
  </si>
  <si>
    <t>00.46.49</t>
  </si>
  <si>
    <t>00.47.49</t>
  </si>
  <si>
    <t>00.48.49</t>
  </si>
  <si>
    <t>Relief on Account of Natural Calamities, 05.901- Deduct amount met from Calamity Relief Fund</t>
  </si>
  <si>
    <t>Relief on Account of Natural Calamities, 08.901- Deduct amount met from State Disaster Mitigation Fund</t>
  </si>
  <si>
    <t>I. Estimate of the amount required in the year ending 31st March, 2027 to defray the charges in respect of Land Revenue and Disaster Management</t>
  </si>
  <si>
    <t>2026-27</t>
  </si>
  <si>
    <t>Relief on Account of Natural Calamities, 05.902- Deduct amount met from Calamity Relief Fund</t>
  </si>
  <si>
    <t>60.67.14</t>
  </si>
  <si>
    <t>23.00.49</t>
  </si>
  <si>
    <t>61.70.49</t>
  </si>
  <si>
    <t>61.71.49</t>
  </si>
  <si>
    <t>Emoluments of Chairpersons, Advisors &amp; OSDs</t>
  </si>
  <si>
    <t>00.60.49</t>
  </si>
  <si>
    <t>Veterinary Care</t>
  </si>
  <si>
    <t>Repairs and Restoration of Damaged Government Office Buildings</t>
  </si>
  <si>
    <t>Ex-Gratia Payments to Bereaved Families</t>
  </si>
  <si>
    <t>Evacuation of Population</t>
  </si>
  <si>
    <t>Repairs and Restoration of Damaged Irrigation and Flood Control Works</t>
  </si>
  <si>
    <t>Public Health</t>
  </si>
  <si>
    <t>Earthquake</t>
  </si>
  <si>
    <t>National Landslide Risk Mitigation Programme</t>
  </si>
  <si>
    <t>69.00.49</t>
  </si>
  <si>
    <t>National Earthquake Risk Mitigation Programme</t>
  </si>
  <si>
    <t>70.00.49</t>
  </si>
  <si>
    <t xml:space="preserve">Center for Training in Disaster Preparedness </t>
  </si>
  <si>
    <t>Training</t>
  </si>
  <si>
    <t>60.00.09</t>
  </si>
  <si>
    <t>Assistance to State from National Disaster Response Fund</t>
  </si>
  <si>
    <t>National Disaster Response Fund</t>
  </si>
  <si>
    <t>Equipments and Other Miscellaneous Expenditure</t>
  </si>
  <si>
    <t>60.65.01</t>
  </si>
  <si>
    <t>60.65.02</t>
  </si>
  <si>
    <t>60.65.07</t>
  </si>
  <si>
    <t>60.65.06</t>
  </si>
  <si>
    <t>60.67.01</t>
  </si>
  <si>
    <t>60.67.02</t>
  </si>
  <si>
    <t>60.67.06</t>
  </si>
  <si>
    <t>60.67.07</t>
  </si>
  <si>
    <t>47.61.72</t>
  </si>
  <si>
    <t>Construction of Various Government Quarters</t>
  </si>
  <si>
    <t>23.44.74</t>
  </si>
  <si>
    <t>Acquisition of Land</t>
  </si>
  <si>
    <t>Land Acquisition for Priority Projects</t>
  </si>
  <si>
    <t>60.00.78</t>
  </si>
  <si>
    <t>Quick Response Team (QRT)</t>
  </si>
  <si>
    <t>60.67.11</t>
  </si>
  <si>
    <t>60.67.13</t>
  </si>
</sst>
</file>

<file path=xl/styles.xml><?xml version="1.0" encoding="utf-8"?>
<styleSheet xmlns="http://schemas.openxmlformats.org/spreadsheetml/2006/main">
  <numFmts count="9">
    <numFmt numFmtId="43" formatCode="_ * #,##0.00_ ;_ * \-#,##0.00_ ;_ * &quot;-&quot;??_ ;_ @_ "/>
    <numFmt numFmtId="164" formatCode="0#"/>
    <numFmt numFmtId="165" formatCode="0##"/>
    <numFmt numFmtId="166" formatCode="00000#"/>
    <numFmt numFmtId="167" formatCode="00.000"/>
    <numFmt numFmtId="168" formatCode="00.00"/>
    <numFmt numFmtId="169" formatCode="00.\4\4"/>
    <numFmt numFmtId="170" formatCode="00.0#"/>
    <numFmt numFmtId="171" formatCode="00.#0"/>
  </numFmts>
  <fonts count="12"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sz val="10"/>
      <name val="Courier"/>
      <family val="3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  <font>
      <i/>
      <sz val="9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Alignment="0"/>
    <xf numFmtId="0" fontId="2" fillId="0" borderId="0"/>
    <xf numFmtId="0" fontId="2" fillId="0" borderId="0" applyAlignment="0"/>
    <xf numFmtId="43" fontId="1" fillId="0" borderId="0" applyFont="0" applyFill="0" applyBorder="0" applyAlignment="0" applyProtection="0"/>
  </cellStyleXfs>
  <cellXfs count="166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43" fontId="4" fillId="0" borderId="0" xfId="1" applyFont="1" applyFill="1" applyBorder="1" applyAlignment="1" applyProtection="1">
      <alignment horizontal="right" wrapText="1"/>
    </xf>
    <xf numFmtId="0" fontId="4" fillId="0" borderId="1" xfId="1" applyNumberFormat="1" applyFont="1" applyFill="1" applyBorder="1" applyAlignment="1" applyProtection="1">
      <alignment horizontal="right" wrapText="1"/>
    </xf>
    <xf numFmtId="0" fontId="4" fillId="0" borderId="0" xfId="1" applyNumberFormat="1" applyFont="1" applyFill="1" applyBorder="1" applyAlignment="1" applyProtection="1">
      <alignment horizontal="right" wrapText="1"/>
    </xf>
    <xf numFmtId="0" fontId="4" fillId="0" borderId="3" xfId="1" applyNumberFormat="1" applyFont="1" applyFill="1" applyBorder="1" applyAlignment="1" applyProtection="1">
      <alignment horizontal="right" wrapText="1"/>
    </xf>
    <xf numFmtId="0" fontId="4" fillId="0" borderId="0" xfId="1" applyNumberFormat="1" applyFont="1" applyFill="1" applyBorder="1" applyAlignment="1" applyProtection="1">
      <alignment horizontal="right"/>
    </xf>
    <xf numFmtId="0" fontId="4" fillId="0" borderId="2" xfId="1" applyNumberFormat="1" applyFont="1" applyFill="1" applyBorder="1" applyAlignment="1" applyProtection="1">
      <alignment horizontal="right" wrapText="1"/>
    </xf>
    <xf numFmtId="0" fontId="4" fillId="0" borderId="0" xfId="1" applyNumberFormat="1" applyFont="1" applyFill="1" applyAlignment="1" applyProtection="1">
      <alignment horizontal="right" wrapText="1"/>
    </xf>
    <xf numFmtId="0" fontId="4" fillId="0" borderId="0" xfId="1" applyNumberFormat="1" applyFont="1" applyFill="1" applyBorder="1" applyAlignment="1">
      <alignment horizontal="right"/>
    </xf>
    <xf numFmtId="43" fontId="4" fillId="0" borderId="0" xfId="1" applyFont="1" applyFill="1" applyAlignment="1" applyProtection="1">
      <alignment horizontal="right" wrapText="1"/>
    </xf>
    <xf numFmtId="43" fontId="4" fillId="0" borderId="3" xfId="1" applyFont="1" applyFill="1" applyBorder="1" applyAlignment="1" applyProtection="1">
      <alignment horizontal="right" wrapText="1"/>
    </xf>
    <xf numFmtId="43" fontId="4" fillId="0" borderId="1" xfId="1" applyFont="1" applyFill="1" applyBorder="1" applyAlignment="1" applyProtection="1">
      <alignment horizontal="right" wrapText="1"/>
    </xf>
    <xf numFmtId="43" fontId="4" fillId="0" borderId="1" xfId="1" applyFont="1" applyFill="1" applyBorder="1" applyAlignment="1">
      <alignment horizontal="right"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4" fillId="0" borderId="0" xfId="2" applyFont="1" applyFill="1" applyBorder="1" applyAlignment="1">
      <alignment horizontal="center" vertical="top" wrapText="1"/>
    </xf>
    <xf numFmtId="171" fontId="4" fillId="0" borderId="0" xfId="2" applyNumberFormat="1" applyFont="1" applyFill="1" applyBorder="1" applyAlignment="1">
      <alignment horizontal="right" vertical="top" wrapText="1"/>
    </xf>
    <xf numFmtId="0" fontId="4" fillId="0" borderId="0" xfId="2" applyFont="1" applyFill="1"/>
    <xf numFmtId="0" fontId="4" fillId="0" borderId="0" xfId="10" applyNumberFormat="1" applyFont="1" applyFill="1" applyBorder="1" applyAlignment="1" applyProtection="1">
      <alignment horizontal="right" wrapText="1"/>
    </xf>
    <xf numFmtId="0" fontId="4" fillId="0" borderId="0" xfId="2" applyFont="1" applyFill="1" applyAlignment="1"/>
    <xf numFmtId="0" fontId="4" fillId="0" borderId="0" xfId="6" applyFont="1" applyFill="1" applyAlignment="1">
      <alignment horizontal="left" vertical="top" wrapText="1"/>
    </xf>
    <xf numFmtId="0" fontId="4" fillId="0" borderId="0" xfId="2" applyFont="1" applyFill="1" applyBorder="1" applyAlignment="1" applyProtection="1">
      <alignment horizontal="left" vertical="top" wrapText="1"/>
    </xf>
    <xf numFmtId="0" fontId="4" fillId="0" borderId="0" xfId="2" applyFont="1" applyFill="1" applyBorder="1"/>
    <xf numFmtId="43" fontId="4" fillId="0" borderId="2" xfId="1" applyFont="1" applyFill="1" applyBorder="1" applyAlignment="1" applyProtection="1">
      <alignment horizontal="right" wrapText="1"/>
    </xf>
    <xf numFmtId="0" fontId="4" fillId="0" borderId="0" xfId="7" applyFont="1" applyFill="1" applyAlignment="1">
      <alignment vertical="top" wrapText="1"/>
    </xf>
    <xf numFmtId="167" fontId="4" fillId="0" borderId="0" xfId="4" applyNumberFormat="1" applyFont="1" applyFill="1" applyAlignment="1">
      <alignment horizontal="right" vertical="top" wrapText="1"/>
    </xf>
    <xf numFmtId="0" fontId="4" fillId="0" borderId="0" xfId="4" applyFont="1" applyFill="1" applyAlignment="1">
      <alignment vertical="top"/>
    </xf>
    <xf numFmtId="0" fontId="4" fillId="0" borderId="0" xfId="4" applyFont="1" applyFill="1"/>
    <xf numFmtId="0" fontId="4" fillId="0" borderId="0" xfId="4" applyFont="1" applyFill="1" applyAlignment="1">
      <alignment vertical="top" wrapText="1"/>
    </xf>
    <xf numFmtId="0" fontId="5" fillId="0" borderId="0" xfId="4" applyFont="1" applyFill="1"/>
    <xf numFmtId="0" fontId="5" fillId="0" borderId="0" xfId="4" applyFont="1" applyFill="1" applyAlignment="1">
      <alignment horizontal="center"/>
    </xf>
    <xf numFmtId="0" fontId="7" fillId="0" borderId="0" xfId="4" applyFont="1" applyFill="1"/>
    <xf numFmtId="0" fontId="4" fillId="0" borderId="0" xfId="4" applyFont="1" applyFill="1" applyAlignment="1">
      <alignment horizontal="right" vertical="top" wrapText="1"/>
    </xf>
    <xf numFmtId="0" fontId="4" fillId="0" borderId="0" xfId="4" applyFont="1" applyFill="1" applyAlignment="1">
      <alignment horizontal="center"/>
    </xf>
    <xf numFmtId="0" fontId="4" fillId="0" borderId="0" xfId="4" applyFont="1" applyFill="1" applyAlignment="1">
      <alignment horizontal="right"/>
    </xf>
    <xf numFmtId="0" fontId="4" fillId="0" borderId="0" xfId="4" applyFont="1" applyFill="1" applyAlignment="1">
      <alignment horizontal="left"/>
    </xf>
    <xf numFmtId="0" fontId="4" fillId="0" borderId="0" xfId="7" applyFont="1" applyFill="1" applyAlignment="1">
      <alignment horizontal="right"/>
    </xf>
    <xf numFmtId="0" fontId="5" fillId="0" borderId="0" xfId="7" applyFont="1" applyFill="1" applyAlignment="1">
      <alignment horizontal="center"/>
    </xf>
    <xf numFmtId="0" fontId="4" fillId="0" borderId="0" xfId="7" applyFont="1" applyFill="1" applyAlignment="1">
      <alignment horizontal="left"/>
    </xf>
    <xf numFmtId="0" fontId="4" fillId="0" borderId="0" xfId="2" applyFont="1" applyFill="1" applyAlignment="1">
      <alignment horizontal="right"/>
    </xf>
    <xf numFmtId="0" fontId="5" fillId="0" borderId="0" xfId="4" applyFont="1" applyFill="1" applyAlignment="1">
      <alignment horizontal="center" vertical="top"/>
    </xf>
    <xf numFmtId="0" fontId="5" fillId="0" borderId="0" xfId="2" applyFont="1" applyFill="1" applyAlignment="1">
      <alignment horizontal="center" vertical="top" wrapText="1"/>
    </xf>
    <xf numFmtId="0" fontId="4" fillId="0" borderId="0" xfId="2" applyFont="1" applyFill="1" applyAlignment="1">
      <alignment horizontal="left" vertical="top"/>
    </xf>
    <xf numFmtId="0" fontId="5" fillId="0" borderId="0" xfId="3" applyFont="1" applyFill="1" applyAlignment="1">
      <alignment horizontal="center"/>
    </xf>
    <xf numFmtId="0" fontId="5" fillId="0" borderId="0" xfId="4" applyFont="1" applyFill="1" applyAlignment="1">
      <alignment horizontal="right"/>
    </xf>
    <xf numFmtId="0" fontId="4" fillId="0" borderId="1" xfId="5" applyFont="1" applyFill="1" applyBorder="1"/>
    <xf numFmtId="0" fontId="4" fillId="0" borderId="1" xfId="5" applyFont="1" applyFill="1" applyBorder="1" applyAlignment="1">
      <alignment horizontal="left"/>
    </xf>
    <xf numFmtId="0" fontId="7" fillId="0" borderId="1" xfId="5" applyFont="1" applyFill="1" applyBorder="1" applyAlignment="1">
      <alignment horizontal="right"/>
    </xf>
    <xf numFmtId="0" fontId="4" fillId="0" borderId="1" xfId="6" applyFont="1" applyFill="1" applyBorder="1" applyAlignment="1">
      <alignment horizontal="left" vertical="top" wrapText="1"/>
    </xf>
    <xf numFmtId="0" fontId="4" fillId="0" borderId="1" xfId="6" applyFont="1" applyFill="1" applyBorder="1" applyAlignment="1">
      <alignment horizontal="right" vertical="top" wrapText="1"/>
    </xf>
    <xf numFmtId="0" fontId="4" fillId="0" borderId="1" xfId="5" applyFont="1" applyFill="1" applyBorder="1" applyAlignment="1">
      <alignment horizontal="right"/>
    </xf>
    <xf numFmtId="0" fontId="4" fillId="0" borderId="1" xfId="5" applyFont="1" applyFill="1" applyBorder="1" applyAlignment="1">
      <alignment horizontal="right" vertical="center" wrapText="1"/>
    </xf>
    <xf numFmtId="0" fontId="4" fillId="0" borderId="0" xfId="6" applyFont="1" applyFill="1"/>
    <xf numFmtId="0" fontId="5" fillId="0" borderId="0" xfId="4" applyFont="1" applyFill="1" applyAlignment="1">
      <alignment horizontal="left" vertical="top" wrapText="1"/>
    </xf>
    <xf numFmtId="0" fontId="5" fillId="0" borderId="0" xfId="4" applyFont="1" applyFill="1" applyAlignment="1">
      <alignment horizontal="right" vertical="top" wrapText="1"/>
    </xf>
    <xf numFmtId="167" fontId="5" fillId="0" borderId="0" xfId="4" applyNumberFormat="1" applyFont="1" applyFill="1" applyAlignment="1">
      <alignment horizontal="right" vertical="top" wrapText="1"/>
    </xf>
    <xf numFmtId="169" fontId="4" fillId="0" borderId="0" xfId="4" applyNumberFormat="1" applyFont="1" applyFill="1" applyAlignment="1">
      <alignment horizontal="right" vertical="top" wrapText="1"/>
    </xf>
    <xf numFmtId="0" fontId="4" fillId="0" borderId="0" xfId="4" applyFont="1" applyFill="1" applyAlignment="1">
      <alignment horizontal="left" vertical="top" wrapText="1"/>
    </xf>
    <xf numFmtId="0" fontId="4" fillId="0" borderId="0" xfId="4" applyFont="1" applyFill="1" applyAlignment="1">
      <alignment horizontal="left" vertical="center" wrapText="1"/>
    </xf>
    <xf numFmtId="0" fontId="4" fillId="0" borderId="0" xfId="6" applyFont="1" applyFill="1" applyAlignment="1">
      <alignment vertical="top"/>
    </xf>
    <xf numFmtId="0" fontId="4" fillId="0" borderId="1" xfId="4" applyFont="1" applyFill="1" applyBorder="1" applyAlignment="1">
      <alignment vertical="top" wrapText="1"/>
    </xf>
    <xf numFmtId="0" fontId="4" fillId="0" borderId="1" xfId="4" applyFont="1" applyFill="1" applyBorder="1" applyAlignment="1">
      <alignment horizontal="right" vertical="top" wrapText="1"/>
    </xf>
    <xf numFmtId="0" fontId="4" fillId="0" borderId="1" xfId="4" applyFont="1" applyFill="1" applyBorder="1" applyAlignment="1">
      <alignment horizontal="left" vertical="top" wrapText="1"/>
    </xf>
    <xf numFmtId="0" fontId="5" fillId="0" borderId="1" xfId="4" applyFont="1" applyFill="1" applyBorder="1" applyAlignment="1">
      <alignment horizontal="right" vertical="top" wrapText="1"/>
    </xf>
    <xf numFmtId="0" fontId="5" fillId="0" borderId="1" xfId="4" applyFont="1" applyFill="1" applyBorder="1" applyAlignment="1">
      <alignment horizontal="left" vertical="top" wrapText="1"/>
    </xf>
    <xf numFmtId="170" fontId="4" fillId="0" borderId="0" xfId="4" applyNumberFormat="1" applyFont="1" applyFill="1" applyAlignment="1">
      <alignment horizontal="right" vertical="top" wrapText="1"/>
    </xf>
    <xf numFmtId="168" fontId="4" fillId="0" borderId="0" xfId="4" applyNumberFormat="1" applyFont="1" applyFill="1" applyAlignment="1">
      <alignment horizontal="right" vertical="top" wrapText="1"/>
    </xf>
    <xf numFmtId="170" fontId="4" fillId="0" borderId="1" xfId="4" applyNumberFormat="1" applyFont="1" applyFill="1" applyBorder="1" applyAlignment="1">
      <alignment horizontal="right" vertical="top" wrapText="1"/>
    </xf>
    <xf numFmtId="49" fontId="4" fillId="0" borderId="0" xfId="4" applyNumberFormat="1" applyFont="1" applyFill="1" applyAlignment="1">
      <alignment horizontal="right" vertical="top" wrapText="1"/>
    </xf>
    <xf numFmtId="0" fontId="4" fillId="0" borderId="0" xfId="4" applyFont="1" applyFill="1" applyBorder="1" applyAlignment="1">
      <alignment vertical="top" wrapText="1"/>
    </xf>
    <xf numFmtId="0" fontId="4" fillId="0" borderId="0" xfId="4" applyFont="1" applyFill="1" applyBorder="1" applyAlignment="1">
      <alignment horizontal="left" vertical="top" wrapText="1"/>
    </xf>
    <xf numFmtId="49" fontId="4" fillId="0" borderId="0" xfId="4" applyNumberFormat="1" applyFont="1" applyFill="1" applyBorder="1" applyAlignment="1">
      <alignment horizontal="right" vertical="top" wrapText="1"/>
    </xf>
    <xf numFmtId="165" fontId="5" fillId="0" borderId="0" xfId="4" applyNumberFormat="1" applyFont="1" applyFill="1" applyAlignment="1">
      <alignment horizontal="right" vertical="top" wrapText="1"/>
    </xf>
    <xf numFmtId="0" fontId="4" fillId="0" borderId="0" xfId="4" applyFont="1" applyFill="1" applyAlignment="1">
      <alignment horizontal="right" wrapText="1"/>
    </xf>
    <xf numFmtId="0" fontId="4" fillId="0" borderId="1" xfId="4" applyFont="1" applyFill="1" applyBorder="1"/>
    <xf numFmtId="164" fontId="4" fillId="0" borderId="0" xfId="4" applyNumberFormat="1" applyFont="1" applyFill="1" applyAlignment="1">
      <alignment horizontal="right" vertical="top" wrapText="1"/>
    </xf>
    <xf numFmtId="166" fontId="4" fillId="0" borderId="0" xfId="4" applyNumberFormat="1" applyFont="1" applyFill="1" applyAlignment="1">
      <alignment horizontal="right" vertical="top" wrapText="1"/>
    </xf>
    <xf numFmtId="0" fontId="5" fillId="0" borderId="0" xfId="4" applyFont="1" applyFill="1" applyAlignment="1">
      <alignment vertical="top" wrapText="1"/>
    </xf>
    <xf numFmtId="0" fontId="8" fillId="0" borderId="0" xfId="4" applyFont="1" applyFill="1" applyAlignment="1">
      <alignment horizontal="right"/>
    </xf>
    <xf numFmtId="0" fontId="4" fillId="0" borderId="0" xfId="4" applyFont="1" applyFill="1" applyBorder="1"/>
    <xf numFmtId="166" fontId="4" fillId="0" borderId="0" xfId="4" applyNumberFormat="1" applyFont="1" applyFill="1" applyBorder="1" applyAlignment="1">
      <alignment horizontal="right" vertical="top" wrapText="1"/>
    </xf>
    <xf numFmtId="166" fontId="4" fillId="0" borderId="0" xfId="8" applyNumberFormat="1" applyFont="1" applyFill="1" applyAlignment="1">
      <alignment horizontal="right" vertical="top" wrapText="1"/>
    </xf>
    <xf numFmtId="0" fontId="4" fillId="0" borderId="0" xfId="8" applyFont="1" applyFill="1" applyAlignment="1">
      <alignment horizontal="right" vertical="top" wrapText="1"/>
    </xf>
    <xf numFmtId="0" fontId="4" fillId="0" borderId="0" xfId="8" applyFont="1" applyFill="1" applyAlignment="1">
      <alignment vertical="top" wrapText="1"/>
    </xf>
    <xf numFmtId="164" fontId="4" fillId="0" borderId="0" xfId="8" applyNumberFormat="1" applyFont="1" applyFill="1" applyAlignment="1">
      <alignment horizontal="right" vertical="top" wrapText="1"/>
    </xf>
    <xf numFmtId="167" fontId="5" fillId="0" borderId="0" xfId="8" applyNumberFormat="1" applyFont="1" applyFill="1" applyAlignment="1">
      <alignment horizontal="right" vertical="top" wrapText="1"/>
    </xf>
    <xf numFmtId="0" fontId="5" fillId="0" borderId="0" xfId="8" applyFont="1" applyFill="1" applyAlignment="1">
      <alignment vertical="top" wrapText="1"/>
    </xf>
    <xf numFmtId="0" fontId="4" fillId="0" borderId="0" xfId="4" applyFont="1" applyFill="1" applyAlignment="1">
      <alignment vertical="center" wrapText="1"/>
    </xf>
    <xf numFmtId="167" fontId="4" fillId="0" borderId="0" xfId="8" applyNumberFormat="1" applyFont="1" applyFill="1" applyAlignment="1">
      <alignment horizontal="right" vertical="top" wrapText="1"/>
    </xf>
    <xf numFmtId="0" fontId="4" fillId="0" borderId="0" xfId="8" applyFont="1" applyFill="1" applyAlignment="1">
      <alignment vertical="center" wrapText="1"/>
    </xf>
    <xf numFmtId="0" fontId="4" fillId="0" borderId="3" xfId="4" applyFont="1" applyFill="1" applyBorder="1" applyAlignment="1">
      <alignment vertical="top" wrapText="1"/>
    </xf>
    <xf numFmtId="0" fontId="4" fillId="0" borderId="3" xfId="4" applyFont="1" applyFill="1" applyBorder="1" applyAlignment="1">
      <alignment horizontal="right" vertical="top" wrapText="1"/>
    </xf>
    <xf numFmtId="0" fontId="5" fillId="0" borderId="3" xfId="4" applyFont="1" applyFill="1" applyBorder="1" applyAlignment="1">
      <alignment horizontal="left" vertical="top" wrapText="1"/>
    </xf>
    <xf numFmtId="0" fontId="6" fillId="0" borderId="0" xfId="4" applyFont="1" applyFill="1" applyAlignment="1">
      <alignment horizontal="right"/>
    </xf>
    <xf numFmtId="0" fontId="4" fillId="0" borderId="0" xfId="7" applyFont="1" applyFill="1" applyAlignment="1">
      <alignment horizontal="right" vertical="top" wrapText="1"/>
    </xf>
    <xf numFmtId="0" fontId="5" fillId="0" borderId="0" xfId="7" applyFont="1" applyFill="1" applyAlignment="1">
      <alignment horizontal="left" vertical="top" wrapText="1"/>
    </xf>
    <xf numFmtId="0" fontId="5" fillId="0" borderId="0" xfId="7" applyFont="1" applyFill="1" applyAlignment="1">
      <alignment horizontal="right" vertical="top" wrapText="1"/>
    </xf>
    <xf numFmtId="0" fontId="4" fillId="0" borderId="0" xfId="7" applyFont="1" applyFill="1" applyAlignment="1">
      <alignment horizontal="left" vertical="top" wrapText="1"/>
    </xf>
    <xf numFmtId="0" fontId="4" fillId="0" borderId="0" xfId="9" applyFont="1" applyFill="1" applyAlignment="1">
      <alignment horizontal="center" vertical="top" wrapText="1"/>
    </xf>
    <xf numFmtId="0" fontId="4" fillId="0" borderId="1" xfId="7" applyFont="1" applyFill="1" applyBorder="1" applyAlignment="1">
      <alignment vertical="top" wrapText="1"/>
    </xf>
    <xf numFmtId="0" fontId="4" fillId="0" borderId="0" xfId="9" applyFont="1" applyFill="1" applyAlignment="1">
      <alignment horizontal="right" vertical="top" wrapText="1"/>
    </xf>
    <xf numFmtId="0" fontId="4" fillId="0" borderId="0" xfId="8" applyFont="1" applyFill="1" applyAlignment="1">
      <alignment vertical="top"/>
    </xf>
    <xf numFmtId="0" fontId="5" fillId="0" borderId="3" xfId="4" applyFont="1" applyFill="1" applyBorder="1" applyAlignment="1">
      <alignment horizontal="right" vertical="top" wrapText="1"/>
    </xf>
    <xf numFmtId="0" fontId="5" fillId="0" borderId="3" xfId="7" applyFont="1" applyFill="1" applyBorder="1" applyAlignment="1">
      <alignment horizontal="left" vertical="top" wrapText="1"/>
    </xf>
    <xf numFmtId="0" fontId="7" fillId="0" borderId="0" xfId="4" applyFont="1" applyFill="1" applyAlignment="1">
      <alignment vertical="top" wrapText="1"/>
    </xf>
    <xf numFmtId="0" fontId="7" fillId="0" borderId="0" xfId="4" applyFont="1" applyFill="1" applyAlignment="1">
      <alignment horizontal="right" vertical="top" wrapText="1"/>
    </xf>
    <xf numFmtId="0" fontId="4" fillId="0" borderId="2" xfId="6" applyFont="1" applyFill="1" applyBorder="1" applyAlignment="1">
      <alignment horizontal="left" vertical="top" wrapText="1"/>
    </xf>
    <xf numFmtId="0" fontId="4" fillId="0" borderId="2" xfId="6" applyFont="1" applyFill="1" applyBorder="1" applyAlignment="1">
      <alignment vertical="top"/>
    </xf>
    <xf numFmtId="0" fontId="4" fillId="0" borderId="2" xfId="5" applyFont="1" applyFill="1" applyBorder="1"/>
    <xf numFmtId="0" fontId="4" fillId="0" borderId="2" xfId="5" applyFont="1" applyFill="1" applyBorder="1" applyAlignment="1">
      <alignment horizontal="right"/>
    </xf>
    <xf numFmtId="0" fontId="4" fillId="0" borderId="2" xfId="5" applyFont="1" applyFill="1" applyBorder="1" applyAlignment="1">
      <alignment horizontal="right" vertical="top" wrapText="1"/>
    </xf>
    <xf numFmtId="0" fontId="4" fillId="0" borderId="0" xfId="5" applyFont="1" applyFill="1"/>
    <xf numFmtId="0" fontId="1" fillId="0" borderId="0" xfId="0" applyFont="1" applyFill="1"/>
    <xf numFmtId="0" fontId="4" fillId="0" borderId="0" xfId="5" applyFont="1" applyFill="1" applyAlignment="1">
      <alignment horizontal="right" vertical="center"/>
    </xf>
    <xf numFmtId="0" fontId="4" fillId="0" borderId="0" xfId="6" applyFont="1" applyFill="1" applyAlignment="1">
      <alignment horizontal="right" vertical="top" wrapText="1"/>
    </xf>
    <xf numFmtId="0" fontId="7" fillId="0" borderId="0" xfId="4" applyFont="1" applyFill="1" applyAlignment="1">
      <alignment horizontal="left" vertical="top" wrapText="1"/>
    </xf>
    <xf numFmtId="0" fontId="4" fillId="0" borderId="0" xfId="4" applyNumberFormat="1" applyFont="1" applyFill="1" applyAlignment="1">
      <alignment horizontal="right"/>
    </xf>
    <xf numFmtId="43" fontId="4" fillId="0" borderId="0" xfId="1" applyFont="1" applyFill="1" applyAlignment="1">
      <alignment horizontal="right" wrapText="1"/>
    </xf>
    <xf numFmtId="0" fontId="4" fillId="0" borderId="0" xfId="2" applyNumberFormat="1" applyFont="1" applyFill="1" applyAlignment="1"/>
    <xf numFmtId="43" fontId="4" fillId="0" borderId="3" xfId="1" applyFont="1" applyFill="1" applyBorder="1" applyAlignment="1">
      <alignment horizontal="right" wrapText="1"/>
    </xf>
    <xf numFmtId="0" fontId="4" fillId="0" borderId="3" xfId="2" applyNumberFormat="1" applyFont="1" applyFill="1" applyBorder="1" applyAlignment="1"/>
    <xf numFmtId="0" fontId="4" fillId="0" borderId="1" xfId="4" applyNumberFormat="1" applyFont="1" applyFill="1" applyBorder="1" applyAlignment="1">
      <alignment horizontal="right"/>
    </xf>
    <xf numFmtId="0" fontId="4" fillId="0" borderId="3" xfId="4" applyNumberFormat="1" applyFont="1" applyFill="1" applyBorder="1" applyAlignment="1">
      <alignment horizontal="right"/>
    </xf>
    <xf numFmtId="0" fontId="4" fillId="0" borderId="1" xfId="4" applyNumberFormat="1" applyFont="1" applyFill="1" applyBorder="1" applyAlignment="1">
      <alignment horizontal="right" wrapText="1"/>
    </xf>
    <xf numFmtId="167" fontId="5" fillId="0" borderId="1" xfId="4" applyNumberFormat="1" applyFont="1" applyFill="1" applyBorder="1" applyAlignment="1">
      <alignment horizontal="right" vertical="top" wrapText="1"/>
    </xf>
    <xf numFmtId="0" fontId="4" fillId="0" borderId="0" xfId="6" applyFont="1" applyFill="1" applyBorder="1" applyAlignment="1">
      <alignment horizontal="left" vertical="top" wrapText="1"/>
    </xf>
    <xf numFmtId="0" fontId="4" fillId="0" borderId="0" xfId="6" applyFont="1" applyFill="1" applyBorder="1" applyAlignment="1">
      <alignment horizontal="right" vertical="top" wrapText="1"/>
    </xf>
    <xf numFmtId="0" fontId="4" fillId="0" borderId="0" xfId="4" applyNumberFormat="1" applyFont="1" applyFill="1" applyBorder="1" applyAlignment="1">
      <alignment horizontal="right"/>
    </xf>
    <xf numFmtId="0" fontId="4" fillId="0" borderId="0" xfId="4" applyFont="1" applyFill="1" applyBorder="1" applyAlignment="1">
      <alignment horizontal="right" vertical="top" wrapText="1"/>
    </xf>
    <xf numFmtId="49" fontId="4" fillId="0" borderId="1" xfId="4" applyNumberFormat="1" applyFont="1" applyFill="1" applyBorder="1" applyAlignment="1">
      <alignment horizontal="right" vertical="top" wrapText="1"/>
    </xf>
    <xf numFmtId="0" fontId="4" fillId="0" borderId="0" xfId="4" applyFont="1" applyFill="1" applyBorder="1" applyAlignment="1">
      <alignment horizontal="left" vertical="center" wrapText="1"/>
    </xf>
    <xf numFmtId="0" fontId="5" fillId="0" borderId="1" xfId="4" applyFont="1" applyFill="1" applyBorder="1" applyAlignment="1">
      <alignment vertical="top" wrapText="1"/>
    </xf>
    <xf numFmtId="166" fontId="4" fillId="0" borderId="0" xfId="8" applyNumberFormat="1" applyFont="1" applyFill="1" applyBorder="1" applyAlignment="1">
      <alignment horizontal="right" vertical="top" wrapText="1"/>
    </xf>
    <xf numFmtId="0" fontId="4" fillId="0" borderId="0" xfId="8" applyFont="1" applyFill="1" applyBorder="1" applyAlignment="1">
      <alignment vertical="top" wrapText="1"/>
    </xf>
    <xf numFmtId="164" fontId="4" fillId="0" borderId="1" xfId="4" applyNumberFormat="1" applyFont="1" applyFill="1" applyBorder="1" applyAlignment="1">
      <alignment horizontal="right" vertical="top" wrapText="1"/>
    </xf>
    <xf numFmtId="0" fontId="4" fillId="0" borderId="1" xfId="8" applyFont="1" applyFill="1" applyBorder="1" applyAlignment="1">
      <alignment vertical="top" wrapText="1"/>
    </xf>
    <xf numFmtId="164" fontId="4" fillId="0" borderId="1" xfId="8" applyNumberFormat="1" applyFont="1" applyFill="1" applyBorder="1" applyAlignment="1">
      <alignment horizontal="right" vertical="top" wrapText="1"/>
    </xf>
    <xf numFmtId="164" fontId="4" fillId="0" borderId="0" xfId="4" applyNumberFormat="1" applyFont="1" applyFill="1" applyBorder="1" applyAlignment="1">
      <alignment horizontal="right" vertical="top" wrapText="1"/>
    </xf>
    <xf numFmtId="0" fontId="4" fillId="0" borderId="0" xfId="4" applyFont="1" applyFill="1" applyBorder="1" applyAlignment="1">
      <alignment horizontal="right"/>
    </xf>
    <xf numFmtId="0" fontId="4" fillId="0" borderId="0" xfId="9" applyFont="1" applyFill="1" applyBorder="1" applyAlignment="1">
      <alignment horizontal="center" vertical="top" wrapText="1"/>
    </xf>
    <xf numFmtId="0" fontId="4" fillId="0" borderId="0" xfId="7" applyFont="1" applyFill="1" applyBorder="1" applyAlignment="1">
      <alignment vertical="top" wrapText="1"/>
    </xf>
    <xf numFmtId="0" fontId="4" fillId="0" borderId="0" xfId="7" applyFont="1" applyFill="1" applyBorder="1" applyAlignment="1">
      <alignment horizontal="left" vertical="top" wrapText="1"/>
    </xf>
    <xf numFmtId="167" fontId="5" fillId="0" borderId="0" xfId="4" applyNumberFormat="1" applyFont="1" applyFill="1" applyBorder="1" applyAlignment="1">
      <alignment horizontal="right" vertical="top" wrapText="1"/>
    </xf>
    <xf numFmtId="0" fontId="5" fillId="0" borderId="0" xfId="7" applyFont="1" applyFill="1" applyBorder="1" applyAlignment="1">
      <alignment horizontal="left" vertical="top" wrapText="1"/>
    </xf>
    <xf numFmtId="0" fontId="5" fillId="0" borderId="1" xfId="7" applyFont="1" applyFill="1" applyBorder="1" applyAlignment="1">
      <alignment horizontal="left" vertical="top" wrapText="1"/>
    </xf>
    <xf numFmtId="43" fontId="7" fillId="0" borderId="0" xfId="1" applyFont="1" applyFill="1" applyAlignment="1">
      <alignment horizontal="right" vertical="top" wrapText="1"/>
    </xf>
    <xf numFmtId="0" fontId="7" fillId="0" borderId="0" xfId="1" applyNumberFormat="1" applyFont="1" applyFill="1" applyAlignment="1" applyProtection="1">
      <alignment horizontal="right" vertical="top" wrapText="1"/>
    </xf>
    <xf numFmtId="43" fontId="7" fillId="0" borderId="0" xfId="1" applyFont="1" applyFill="1" applyBorder="1" applyAlignment="1" applyProtection="1">
      <alignment horizontal="right"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4" fillId="0" borderId="0" xfId="6" applyFont="1" applyFill="1" applyAlignment="1">
      <alignment horizontal="right" vertical="top"/>
    </xf>
    <xf numFmtId="0" fontId="4" fillId="0" borderId="2" xfId="5" applyFont="1" applyFill="1" applyBorder="1" applyAlignment="1">
      <alignment horizontal="right" vertical="top" wrapText="1"/>
    </xf>
    <xf numFmtId="0" fontId="4" fillId="0" borderId="0" xfId="4" applyFont="1" applyFill="1" applyAlignment="1">
      <alignment horizontal="left" vertical="top" wrapText="1"/>
    </xf>
    <xf numFmtId="0" fontId="7" fillId="0" borderId="0" xfId="4" applyFont="1" applyFill="1" applyAlignment="1">
      <alignment horizontal="justify" vertical="top" wrapText="1"/>
    </xf>
    <xf numFmtId="0" fontId="4" fillId="0" borderId="0" xfId="6" applyFont="1" applyFill="1" applyAlignment="1">
      <alignment horizontal="left" vertical="top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</cellXfs>
  <cellStyles count="11">
    <cellStyle name="Comma" xfId="1" builtinId="3"/>
    <cellStyle name="Comma 10" xfId="10"/>
    <cellStyle name="Normal" xfId="0" builtinId="0"/>
    <cellStyle name="Normal_budget 2004-05_2.6.04" xfId="2"/>
    <cellStyle name="Normal_BUDGET FOR  03-04" xfId="3"/>
    <cellStyle name="Normal_budget for 03-04" xfId="4"/>
    <cellStyle name="Normal_budget for 03-04 2" xfId="8"/>
    <cellStyle name="Normal_BUDGET-2000" xfId="5"/>
    <cellStyle name="Normal_budgetDocNIC02-03" xfId="6"/>
    <cellStyle name="Normal_DEMAND17" xfId="7"/>
    <cellStyle name="Normal_DEMAND17 2" xfId="9"/>
  </cellStyles>
  <dxfs count="0"/>
  <tableStyles count="0" defaultTableStyle="TableStyleMedium9" defaultPivotStyle="PivotStyleLight16"/>
  <colors>
    <mruColors>
      <color rgb="FFFF0066"/>
      <color rgb="FF00FF99"/>
      <color rgb="FFFF00FF"/>
      <color rgb="FFFFCC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syncVertical="1" syncRef="A1" transitionEvaluation="1" codeName="Sheet1">
    <tabColor rgb="FFC00000"/>
  </sheetPr>
  <dimension ref="A1:G734"/>
  <sheetViews>
    <sheetView tabSelected="1" view="pageBreakPreview" zoomScale="115" zoomScaleNormal="145" zoomScaleSheetLayoutView="115" workbookViewId="0">
      <selection activeCell="K229" sqref="K229"/>
    </sheetView>
  </sheetViews>
  <sheetFormatPr defaultColWidth="9.140625" defaultRowHeight="12.75"/>
  <cols>
    <col min="1" max="1" width="5.7109375" style="38" customWidth="1"/>
    <col min="2" max="2" width="8.28515625" style="42" customWidth="1"/>
    <col min="3" max="3" width="40.7109375" style="37" customWidth="1"/>
    <col min="4" max="7" width="10.7109375" style="37" customWidth="1"/>
    <col min="8" max="16384" width="9.140625" style="37"/>
  </cols>
  <sheetData>
    <row r="1" spans="1:7">
      <c r="B1" s="39"/>
      <c r="D1" s="40" t="s">
        <v>157</v>
      </c>
      <c r="E1" s="39"/>
      <c r="G1" s="39"/>
    </row>
    <row r="2" spans="1:7">
      <c r="B2" s="39"/>
      <c r="D2" s="40" t="s">
        <v>158</v>
      </c>
      <c r="E2" s="39"/>
      <c r="G2" s="39"/>
    </row>
    <row r="3" spans="1:7" ht="9" customHeight="1">
      <c r="C3" s="40"/>
      <c r="D3" s="43"/>
      <c r="E3" s="43"/>
      <c r="G3" s="43"/>
    </row>
    <row r="4" spans="1:7">
      <c r="C4" s="44" t="s">
        <v>92</v>
      </c>
      <c r="D4" s="40"/>
      <c r="E4" s="43"/>
      <c r="G4" s="43"/>
    </row>
    <row r="5" spans="1:7">
      <c r="C5" s="44" t="s">
        <v>0</v>
      </c>
      <c r="D5" s="40">
        <v>2029</v>
      </c>
      <c r="E5" s="37" t="s">
        <v>1</v>
      </c>
      <c r="G5" s="43"/>
    </row>
    <row r="6" spans="1:7">
      <c r="C6" s="44" t="s">
        <v>2</v>
      </c>
      <c r="D6" s="40">
        <v>2052</v>
      </c>
      <c r="E6" s="45" t="s">
        <v>3</v>
      </c>
      <c r="G6" s="43"/>
    </row>
    <row r="7" spans="1:7">
      <c r="C7" s="44"/>
      <c r="D7" s="40">
        <v>2053</v>
      </c>
      <c r="E7" s="45" t="s">
        <v>4</v>
      </c>
      <c r="G7" s="43"/>
    </row>
    <row r="8" spans="1:7">
      <c r="C8" s="46" t="s">
        <v>167</v>
      </c>
      <c r="D8" s="47"/>
      <c r="E8" s="48"/>
      <c r="G8" s="43"/>
    </row>
    <row r="9" spans="1:7">
      <c r="C9" s="44" t="s">
        <v>107</v>
      </c>
      <c r="D9" s="40">
        <v>2245</v>
      </c>
      <c r="E9" s="45" t="s">
        <v>5</v>
      </c>
      <c r="G9" s="43"/>
    </row>
    <row r="10" spans="1:7">
      <c r="C10" s="44"/>
      <c r="D10" s="40"/>
      <c r="E10" s="45"/>
      <c r="G10" s="43"/>
    </row>
    <row r="11" spans="1:7" ht="12.75" customHeight="1">
      <c r="C11" s="44" t="s">
        <v>93</v>
      </c>
      <c r="D11" s="40">
        <v>4059</v>
      </c>
      <c r="E11" s="45" t="s">
        <v>6</v>
      </c>
      <c r="G11" s="43"/>
    </row>
    <row r="12" spans="1:7" ht="27" customHeight="1">
      <c r="C12" s="49"/>
      <c r="D12" s="50">
        <v>4070</v>
      </c>
      <c r="E12" s="161" t="s">
        <v>334</v>
      </c>
      <c r="F12" s="161"/>
      <c r="G12" s="161"/>
    </row>
    <row r="13" spans="1:7">
      <c r="C13" s="51"/>
      <c r="E13" s="52"/>
      <c r="G13" s="43"/>
    </row>
    <row r="14" spans="1:7" s="62" customFormat="1" ht="27.75" customHeight="1">
      <c r="A14" s="163" t="s">
        <v>442</v>
      </c>
      <c r="B14" s="163"/>
      <c r="C14" s="163"/>
      <c r="D14" s="163"/>
      <c r="E14" s="163"/>
      <c r="F14" s="163"/>
      <c r="G14" s="163"/>
    </row>
    <row r="15" spans="1:7" ht="10.5" customHeight="1">
      <c r="A15" s="37"/>
      <c r="C15" s="43"/>
      <c r="E15" s="43"/>
      <c r="G15" s="43"/>
    </row>
    <row r="16" spans="1:7">
      <c r="D16" s="53" t="s">
        <v>88</v>
      </c>
      <c r="E16" s="53" t="s">
        <v>89</v>
      </c>
      <c r="F16" s="53" t="s">
        <v>9</v>
      </c>
    </row>
    <row r="17" spans="1:7">
      <c r="C17" s="54" t="s">
        <v>7</v>
      </c>
      <c r="D17" s="40">
        <f>G640</f>
        <v>10545059</v>
      </c>
      <c r="E17" s="1">
        <f>G726</f>
        <v>68365</v>
      </c>
      <c r="F17" s="40">
        <f>SUM(D17:E17)</f>
        <v>10613424</v>
      </c>
    </row>
    <row r="18" spans="1:7">
      <c r="D18" s="40"/>
      <c r="E18" s="1"/>
      <c r="F18" s="40"/>
    </row>
    <row r="19" spans="1:7">
      <c r="A19" s="37" t="s">
        <v>90</v>
      </c>
      <c r="C19" s="45"/>
    </row>
    <row r="20" spans="1:7">
      <c r="C20" s="55"/>
      <c r="D20" s="55"/>
      <c r="E20" s="55"/>
      <c r="F20" s="55"/>
      <c r="G20" s="57" t="s">
        <v>105</v>
      </c>
    </row>
    <row r="21" spans="1:7" s="69" customFormat="1" ht="27" customHeight="1">
      <c r="A21" s="116"/>
      <c r="B21" s="117"/>
      <c r="C21" s="118"/>
      <c r="D21" s="119" t="s">
        <v>159</v>
      </c>
      <c r="E21" s="120" t="s">
        <v>160</v>
      </c>
      <c r="F21" s="120" t="s">
        <v>378</v>
      </c>
      <c r="G21" s="160" t="s">
        <v>379</v>
      </c>
    </row>
    <row r="22" spans="1:7" s="62" customFormat="1">
      <c r="A22" s="30"/>
      <c r="B22" s="121" t="s">
        <v>8</v>
      </c>
      <c r="C22" s="122"/>
      <c r="D22" s="123" t="s">
        <v>350</v>
      </c>
      <c r="E22" s="123" t="s">
        <v>380</v>
      </c>
      <c r="F22" s="123" t="s">
        <v>380</v>
      </c>
      <c r="G22" s="159" t="s">
        <v>443</v>
      </c>
    </row>
    <row r="23" spans="1:7" s="62" customFormat="1" ht="9" customHeight="1">
      <c r="A23" s="58"/>
      <c r="B23" s="59"/>
      <c r="C23" s="56"/>
      <c r="D23" s="60"/>
      <c r="E23" s="60"/>
      <c r="F23" s="60"/>
      <c r="G23" s="61"/>
    </row>
    <row r="24" spans="1:7" ht="14.1" customHeight="1">
      <c r="C24" s="63" t="s">
        <v>10</v>
      </c>
      <c r="D24" s="45"/>
      <c r="E24" s="45"/>
      <c r="F24" s="45"/>
      <c r="G24" s="45"/>
    </row>
    <row r="25" spans="1:7" ht="14.1" customHeight="1">
      <c r="A25" s="38" t="s">
        <v>11</v>
      </c>
      <c r="B25" s="64">
        <v>2029</v>
      </c>
      <c r="C25" s="63" t="s">
        <v>1</v>
      </c>
    </row>
    <row r="26" spans="1:7" ht="14.1" customHeight="1">
      <c r="B26" s="65">
        <v>1E-3</v>
      </c>
      <c r="C26" s="63" t="s">
        <v>12</v>
      </c>
    </row>
    <row r="27" spans="1:7" ht="14.1" customHeight="1">
      <c r="B27" s="66">
        <v>0.44</v>
      </c>
      <c r="C27" s="67" t="s">
        <v>13</v>
      </c>
    </row>
    <row r="28" spans="1:7" ht="14.1" customHeight="1">
      <c r="B28" s="86" t="s">
        <v>14</v>
      </c>
      <c r="C28" s="68" t="s">
        <v>41</v>
      </c>
      <c r="D28" s="8">
        <v>11595</v>
      </c>
      <c r="E28" s="8">
        <v>16352</v>
      </c>
      <c r="F28" s="8">
        <v>16352</v>
      </c>
      <c r="G28" s="126">
        <v>19083</v>
      </c>
    </row>
    <row r="29" spans="1:7" ht="14.1" customHeight="1">
      <c r="B29" s="86" t="s">
        <v>139</v>
      </c>
      <c r="C29" s="68" t="s">
        <v>140</v>
      </c>
      <c r="D29" s="8">
        <v>124797</v>
      </c>
      <c r="E29" s="8">
        <v>45056</v>
      </c>
      <c r="F29" s="8">
        <v>45056</v>
      </c>
      <c r="G29" s="8">
        <v>4706</v>
      </c>
    </row>
    <row r="30" spans="1:7" s="62" customFormat="1" ht="14.1" customHeight="1">
      <c r="A30" s="30"/>
      <c r="B30" s="124" t="s">
        <v>204</v>
      </c>
      <c r="C30" s="30" t="s">
        <v>194</v>
      </c>
      <c r="D30" s="4">
        <v>426</v>
      </c>
      <c r="E30" s="4">
        <v>496</v>
      </c>
      <c r="F30" s="4">
        <v>496</v>
      </c>
      <c r="G30" s="126">
        <v>1</v>
      </c>
    </row>
    <row r="31" spans="1:7" s="62" customFormat="1" ht="14.1" customHeight="1">
      <c r="A31" s="30"/>
      <c r="B31" s="124" t="s">
        <v>205</v>
      </c>
      <c r="C31" s="30" t="s">
        <v>195</v>
      </c>
      <c r="D31" s="4">
        <v>6390</v>
      </c>
      <c r="E31" s="4">
        <v>1992</v>
      </c>
      <c r="F31" s="4">
        <v>1992</v>
      </c>
      <c r="G31" s="126">
        <v>2392</v>
      </c>
    </row>
    <row r="32" spans="1:7" s="62" customFormat="1" ht="14.1" customHeight="1">
      <c r="A32" s="30"/>
      <c r="B32" s="124" t="s">
        <v>206</v>
      </c>
      <c r="C32" s="30" t="s">
        <v>196</v>
      </c>
      <c r="D32" s="2">
        <v>0</v>
      </c>
      <c r="E32" s="4">
        <v>1</v>
      </c>
      <c r="F32" s="4">
        <v>1</v>
      </c>
      <c r="G32" s="126">
        <v>1</v>
      </c>
    </row>
    <row r="33" spans="1:7" s="62" customFormat="1" ht="14.1" customHeight="1">
      <c r="A33" s="30"/>
      <c r="B33" s="124" t="s">
        <v>207</v>
      </c>
      <c r="C33" s="30" t="s">
        <v>197</v>
      </c>
      <c r="D33" s="4">
        <v>2000</v>
      </c>
      <c r="E33" s="4">
        <v>1</v>
      </c>
      <c r="F33" s="4">
        <v>1</v>
      </c>
      <c r="G33" s="126">
        <v>1</v>
      </c>
    </row>
    <row r="34" spans="1:7" ht="14.1" customHeight="1">
      <c r="B34" s="86" t="s">
        <v>15</v>
      </c>
      <c r="C34" s="68" t="s">
        <v>198</v>
      </c>
      <c r="D34" s="4">
        <v>143</v>
      </c>
      <c r="E34" s="4">
        <v>149</v>
      </c>
      <c r="F34" s="4">
        <v>149</v>
      </c>
      <c r="G34" s="126">
        <v>149</v>
      </c>
    </row>
    <row r="35" spans="1:7" s="62" customFormat="1" ht="14.1" customHeight="1">
      <c r="A35" s="30"/>
      <c r="B35" s="124" t="s">
        <v>208</v>
      </c>
      <c r="C35" s="30" t="s">
        <v>199</v>
      </c>
      <c r="D35" s="2">
        <v>0</v>
      </c>
      <c r="E35" s="4">
        <v>1</v>
      </c>
      <c r="F35" s="4">
        <v>1</v>
      </c>
      <c r="G35" s="126">
        <v>1</v>
      </c>
    </row>
    <row r="36" spans="1:7" ht="14.1" customHeight="1">
      <c r="B36" s="86" t="s">
        <v>16</v>
      </c>
      <c r="C36" s="68" t="s">
        <v>17</v>
      </c>
      <c r="D36" s="4">
        <v>1500</v>
      </c>
      <c r="E36" s="4">
        <v>1593</v>
      </c>
      <c r="F36" s="4">
        <v>1593</v>
      </c>
      <c r="G36" s="126">
        <v>1593</v>
      </c>
    </row>
    <row r="37" spans="1:7" ht="14.1" customHeight="1">
      <c r="B37" s="86" t="s">
        <v>297</v>
      </c>
      <c r="C37" s="68" t="s">
        <v>270</v>
      </c>
      <c r="D37" s="4">
        <v>1143</v>
      </c>
      <c r="E37" s="4">
        <v>2600</v>
      </c>
      <c r="F37" s="4">
        <v>2600</v>
      </c>
      <c r="G37" s="126">
        <v>1</v>
      </c>
    </row>
    <row r="38" spans="1:7" s="62" customFormat="1" ht="14.1" customHeight="1">
      <c r="A38" s="30"/>
      <c r="B38" s="124" t="s">
        <v>209</v>
      </c>
      <c r="C38" s="30" t="s">
        <v>200</v>
      </c>
      <c r="D38" s="2">
        <v>0</v>
      </c>
      <c r="E38" s="4">
        <v>1</v>
      </c>
      <c r="F38" s="4">
        <v>1</v>
      </c>
      <c r="G38" s="126">
        <v>1</v>
      </c>
    </row>
    <row r="39" spans="1:7" s="62" customFormat="1" ht="14.1" customHeight="1">
      <c r="A39" s="30"/>
      <c r="B39" s="124" t="s">
        <v>210</v>
      </c>
      <c r="C39" s="30" t="s">
        <v>201</v>
      </c>
      <c r="D39" s="2">
        <v>0</v>
      </c>
      <c r="E39" s="4">
        <v>1</v>
      </c>
      <c r="F39" s="4">
        <v>1</v>
      </c>
      <c r="G39" s="126">
        <v>1</v>
      </c>
    </row>
    <row r="40" spans="1:7" s="62" customFormat="1" ht="14.1" customHeight="1">
      <c r="A40" s="30"/>
      <c r="B40" s="124" t="s">
        <v>434</v>
      </c>
      <c r="C40" s="30" t="s">
        <v>435</v>
      </c>
      <c r="D40" s="2">
        <v>0</v>
      </c>
      <c r="E40" s="4">
        <v>1</v>
      </c>
      <c r="F40" s="4">
        <v>1</v>
      </c>
      <c r="G40" s="126">
        <v>1</v>
      </c>
    </row>
    <row r="41" spans="1:7" s="62" customFormat="1" ht="14.1" customHeight="1">
      <c r="A41" s="30"/>
      <c r="B41" s="124" t="s">
        <v>211</v>
      </c>
      <c r="C41" s="30" t="s">
        <v>202</v>
      </c>
      <c r="D41" s="4">
        <v>1349</v>
      </c>
      <c r="E41" s="4">
        <v>1</v>
      </c>
      <c r="F41" s="4">
        <v>1</v>
      </c>
      <c r="G41" s="126">
        <v>1</v>
      </c>
    </row>
    <row r="42" spans="1:7" s="62" customFormat="1" ht="14.1" customHeight="1">
      <c r="A42" s="30"/>
      <c r="B42" s="124" t="s">
        <v>212</v>
      </c>
      <c r="C42" s="30" t="s">
        <v>203</v>
      </c>
      <c r="D42" s="2">
        <v>0</v>
      </c>
      <c r="E42" s="4">
        <v>1</v>
      </c>
      <c r="F42" s="4">
        <v>1</v>
      </c>
      <c r="G42" s="126">
        <v>1</v>
      </c>
    </row>
    <row r="43" spans="1:7" s="62" customFormat="1" ht="14.1" customHeight="1">
      <c r="A43" s="30"/>
      <c r="B43" s="124" t="s">
        <v>298</v>
      </c>
      <c r="C43" s="30" t="s">
        <v>299</v>
      </c>
      <c r="D43" s="4">
        <v>1462</v>
      </c>
      <c r="E43" s="4">
        <v>1</v>
      </c>
      <c r="F43" s="4">
        <v>1</v>
      </c>
      <c r="G43" s="126">
        <v>1</v>
      </c>
    </row>
    <row r="44" spans="1:7" s="62" customFormat="1" ht="14.1" customHeight="1">
      <c r="A44" s="30"/>
      <c r="B44" s="124" t="s">
        <v>295</v>
      </c>
      <c r="C44" s="30" t="s">
        <v>296</v>
      </c>
      <c r="D44" s="4">
        <v>795</v>
      </c>
      <c r="E44" s="4">
        <v>3692</v>
      </c>
      <c r="F44" s="4">
        <v>3692</v>
      </c>
      <c r="G44" s="126">
        <v>9269</v>
      </c>
    </row>
    <row r="45" spans="1:7" ht="14.1" customHeight="1">
      <c r="A45" s="38" t="s">
        <v>9</v>
      </c>
      <c r="B45" s="66">
        <v>0.44</v>
      </c>
      <c r="C45" s="67" t="s">
        <v>13</v>
      </c>
      <c r="D45" s="5">
        <f t="shared" ref="D45:F45" si="0">SUM(D28:D44)</f>
        <v>151600</v>
      </c>
      <c r="E45" s="5">
        <f t="shared" si="0"/>
        <v>71939</v>
      </c>
      <c r="F45" s="5">
        <f t="shared" si="0"/>
        <v>71939</v>
      </c>
      <c r="G45" s="5">
        <f t="shared" ref="G45" si="1">SUM(G28:G44)</f>
        <v>37203</v>
      </c>
    </row>
    <row r="46" spans="1:7" ht="14.1" customHeight="1">
      <c r="B46" s="66"/>
      <c r="C46" s="67"/>
      <c r="D46" s="4"/>
      <c r="E46" s="4"/>
      <c r="F46" s="4"/>
      <c r="G46" s="4"/>
    </row>
    <row r="47" spans="1:7" s="32" customFormat="1">
      <c r="A47" s="25"/>
      <c r="B47" s="26">
        <v>0.6</v>
      </c>
      <c r="C47" s="31" t="s">
        <v>449</v>
      </c>
      <c r="D47" s="27"/>
      <c r="E47" s="28"/>
      <c r="F47" s="28"/>
      <c r="G47" s="29"/>
    </row>
    <row r="48" spans="1:7" s="32" customFormat="1" ht="13.5" customHeight="1">
      <c r="A48" s="25"/>
      <c r="B48" s="26" t="s">
        <v>450</v>
      </c>
      <c r="C48" s="31" t="s">
        <v>296</v>
      </c>
      <c r="D48" s="127">
        <v>0</v>
      </c>
      <c r="E48" s="2">
        <v>0</v>
      </c>
      <c r="F48" s="2">
        <v>0</v>
      </c>
      <c r="G48" s="128">
        <v>3781</v>
      </c>
    </row>
    <row r="49" spans="1:7" s="32" customFormat="1">
      <c r="A49" s="25" t="s">
        <v>9</v>
      </c>
      <c r="B49" s="26">
        <v>0.6</v>
      </c>
      <c r="C49" s="31" t="s">
        <v>449</v>
      </c>
      <c r="D49" s="129">
        <f>D48</f>
        <v>0</v>
      </c>
      <c r="E49" s="11">
        <f t="shared" ref="E49:G49" si="2">E48</f>
        <v>0</v>
      </c>
      <c r="F49" s="11">
        <f t="shared" si="2"/>
        <v>0</v>
      </c>
      <c r="G49" s="130">
        <f t="shared" si="2"/>
        <v>3781</v>
      </c>
    </row>
    <row r="50" spans="1:7" ht="14.1" customHeight="1">
      <c r="A50" s="70" t="s">
        <v>9</v>
      </c>
      <c r="B50" s="134">
        <v>1E-3</v>
      </c>
      <c r="C50" s="74" t="s">
        <v>12</v>
      </c>
      <c r="D50" s="3">
        <f>D45+D49</f>
        <v>151600</v>
      </c>
      <c r="E50" s="3">
        <f t="shared" ref="E50:G50" si="3">E45+E49</f>
        <v>71939</v>
      </c>
      <c r="F50" s="3">
        <f t="shared" si="3"/>
        <v>71939</v>
      </c>
      <c r="G50" s="3">
        <f t="shared" si="3"/>
        <v>40984</v>
      </c>
    </row>
    <row r="51" spans="1:7" ht="14.1" customHeight="1">
      <c r="C51" s="38"/>
      <c r="D51" s="44"/>
      <c r="E51" s="44"/>
      <c r="F51" s="44"/>
      <c r="G51" s="44"/>
    </row>
    <row r="52" spans="1:7" ht="14.1" customHeight="1">
      <c r="B52" s="65">
        <v>0.10100000000000001</v>
      </c>
      <c r="C52" s="63" t="s">
        <v>18</v>
      </c>
      <c r="D52" s="44"/>
      <c r="E52" s="44"/>
      <c r="F52" s="44"/>
      <c r="G52" s="44"/>
    </row>
    <row r="53" spans="1:7" ht="14.1" customHeight="1">
      <c r="B53" s="42">
        <v>60</v>
      </c>
      <c r="C53" s="67" t="s">
        <v>94</v>
      </c>
      <c r="D53" s="44"/>
      <c r="E53" s="44"/>
      <c r="F53" s="44"/>
      <c r="G53" s="44"/>
    </row>
    <row r="54" spans="1:7" ht="14.1" customHeight="1">
      <c r="B54" s="42">
        <v>45</v>
      </c>
      <c r="C54" s="67" t="s">
        <v>179</v>
      </c>
      <c r="D54" s="44"/>
      <c r="E54" s="44"/>
      <c r="F54" s="44"/>
      <c r="G54" s="44"/>
    </row>
    <row r="55" spans="1:7">
      <c r="B55" s="86" t="s">
        <v>19</v>
      </c>
      <c r="C55" s="67" t="s">
        <v>41</v>
      </c>
      <c r="D55" s="4">
        <v>26449</v>
      </c>
      <c r="E55" s="4">
        <v>42744</v>
      </c>
      <c r="F55" s="4">
        <v>42744</v>
      </c>
      <c r="G55" s="126">
        <v>42737</v>
      </c>
    </row>
    <row r="56" spans="1:7" s="62" customFormat="1">
      <c r="A56" s="135"/>
      <c r="B56" s="136" t="s">
        <v>213</v>
      </c>
      <c r="C56" s="135" t="s">
        <v>194</v>
      </c>
      <c r="D56" s="4">
        <v>971</v>
      </c>
      <c r="E56" s="4">
        <v>1295</v>
      </c>
      <c r="F56" s="4">
        <v>1295</v>
      </c>
      <c r="G56" s="137">
        <v>1</v>
      </c>
    </row>
    <row r="57" spans="1:7" s="62" customFormat="1">
      <c r="A57" s="135"/>
      <c r="B57" s="136" t="s">
        <v>214</v>
      </c>
      <c r="C57" s="135" t="s">
        <v>195</v>
      </c>
      <c r="D57" s="4">
        <v>21247</v>
      </c>
      <c r="E57" s="4">
        <v>5440</v>
      </c>
      <c r="F57" s="4">
        <v>5440</v>
      </c>
      <c r="G57" s="137">
        <v>5390</v>
      </c>
    </row>
    <row r="58" spans="1:7" s="62" customFormat="1">
      <c r="A58" s="135"/>
      <c r="B58" s="136" t="s">
        <v>215</v>
      </c>
      <c r="C58" s="135" t="s">
        <v>196</v>
      </c>
      <c r="D58" s="2">
        <v>0</v>
      </c>
      <c r="E58" s="4">
        <v>1</v>
      </c>
      <c r="F58" s="4">
        <f>1+150</f>
        <v>151</v>
      </c>
      <c r="G58" s="137">
        <v>1</v>
      </c>
    </row>
    <row r="59" spans="1:7">
      <c r="B59" s="86" t="s">
        <v>20</v>
      </c>
      <c r="C59" s="67" t="s">
        <v>198</v>
      </c>
      <c r="D59" s="4">
        <v>150</v>
      </c>
      <c r="E59" s="4">
        <v>150</v>
      </c>
      <c r="F59" s="4">
        <v>150</v>
      </c>
      <c r="G59" s="126">
        <v>150</v>
      </c>
    </row>
    <row r="60" spans="1:7">
      <c r="B60" s="86" t="s">
        <v>21</v>
      </c>
      <c r="C60" s="67" t="s">
        <v>17</v>
      </c>
      <c r="D60" s="4">
        <v>850</v>
      </c>
      <c r="E60" s="4">
        <v>789</v>
      </c>
      <c r="F60" s="4">
        <v>789</v>
      </c>
      <c r="G60" s="126">
        <v>789</v>
      </c>
    </row>
    <row r="61" spans="1:7" s="62" customFormat="1">
      <c r="A61" s="30"/>
      <c r="B61" s="124" t="s">
        <v>228</v>
      </c>
      <c r="C61" s="30" t="s">
        <v>202</v>
      </c>
      <c r="D61" s="2">
        <v>0</v>
      </c>
      <c r="E61" s="4">
        <v>1</v>
      </c>
      <c r="F61" s="4">
        <v>1</v>
      </c>
      <c r="G61" s="126">
        <v>1</v>
      </c>
    </row>
    <row r="62" spans="1:7">
      <c r="A62" s="38" t="s">
        <v>9</v>
      </c>
      <c r="B62" s="42">
        <v>45</v>
      </c>
      <c r="C62" s="67" t="s">
        <v>179</v>
      </c>
      <c r="D62" s="5">
        <f t="shared" ref="D62:G62" si="4">SUM(D55:D61)</f>
        <v>49667</v>
      </c>
      <c r="E62" s="5">
        <f t="shared" si="4"/>
        <v>50420</v>
      </c>
      <c r="F62" s="5">
        <f t="shared" si="4"/>
        <v>50570</v>
      </c>
      <c r="G62" s="5">
        <f t="shared" si="4"/>
        <v>49069</v>
      </c>
    </row>
    <row r="63" spans="1:7">
      <c r="C63" s="67"/>
      <c r="D63" s="44"/>
      <c r="E63" s="44"/>
      <c r="F63" s="44"/>
      <c r="G63" s="44"/>
    </row>
    <row r="64" spans="1:7">
      <c r="B64" s="42">
        <v>46</v>
      </c>
      <c r="C64" s="67" t="s">
        <v>180</v>
      </c>
      <c r="D64" s="44"/>
      <c r="E64" s="44"/>
      <c r="F64" s="44"/>
      <c r="G64" s="44"/>
    </row>
    <row r="65" spans="1:7">
      <c r="B65" s="86" t="s">
        <v>22</v>
      </c>
      <c r="C65" s="67" t="s">
        <v>41</v>
      </c>
      <c r="D65" s="8">
        <v>4351</v>
      </c>
      <c r="E65" s="8">
        <v>6607</v>
      </c>
      <c r="F65" s="8">
        <v>6607</v>
      </c>
      <c r="G65" s="126">
        <v>6714</v>
      </c>
    </row>
    <row r="66" spans="1:7" s="62" customFormat="1">
      <c r="A66" s="30"/>
      <c r="B66" s="124" t="s">
        <v>216</v>
      </c>
      <c r="C66" s="30" t="s">
        <v>194</v>
      </c>
      <c r="D66" s="4">
        <v>15</v>
      </c>
      <c r="E66" s="4">
        <v>200</v>
      </c>
      <c r="F66" s="4">
        <v>200</v>
      </c>
      <c r="G66" s="126">
        <v>1</v>
      </c>
    </row>
    <row r="67" spans="1:7" s="62" customFormat="1">
      <c r="A67" s="30"/>
      <c r="B67" s="124" t="s">
        <v>217</v>
      </c>
      <c r="C67" s="30" t="s">
        <v>195</v>
      </c>
      <c r="D67" s="4">
        <v>2468</v>
      </c>
      <c r="E67" s="4">
        <v>834</v>
      </c>
      <c r="F67" s="4">
        <v>834</v>
      </c>
      <c r="G67" s="126">
        <v>788</v>
      </c>
    </row>
    <row r="68" spans="1:7" s="62" customFormat="1">
      <c r="A68" s="30"/>
      <c r="B68" s="124" t="s">
        <v>218</v>
      </c>
      <c r="C68" s="30" t="s">
        <v>196</v>
      </c>
      <c r="D68" s="2">
        <v>0</v>
      </c>
      <c r="E68" s="4">
        <v>1</v>
      </c>
      <c r="F68" s="4">
        <v>1</v>
      </c>
      <c r="G68" s="126">
        <v>1</v>
      </c>
    </row>
    <row r="69" spans="1:7">
      <c r="B69" s="86" t="s">
        <v>23</v>
      </c>
      <c r="C69" s="67" t="s">
        <v>198</v>
      </c>
      <c r="D69" s="8">
        <v>150</v>
      </c>
      <c r="E69" s="8">
        <v>150</v>
      </c>
      <c r="F69" s="8">
        <v>150</v>
      </c>
      <c r="G69" s="126">
        <v>150</v>
      </c>
    </row>
    <row r="70" spans="1:7">
      <c r="B70" s="86" t="s">
        <v>24</v>
      </c>
      <c r="C70" s="67" t="s">
        <v>17</v>
      </c>
      <c r="D70" s="4">
        <v>449</v>
      </c>
      <c r="E70" s="8">
        <v>449</v>
      </c>
      <c r="F70" s="8">
        <v>449</v>
      </c>
      <c r="G70" s="126">
        <v>449</v>
      </c>
    </row>
    <row r="71" spans="1:7" s="62" customFormat="1">
      <c r="A71" s="30"/>
      <c r="B71" s="124" t="s">
        <v>244</v>
      </c>
      <c r="C71" s="30" t="s">
        <v>202</v>
      </c>
      <c r="D71" s="2">
        <v>0</v>
      </c>
      <c r="E71" s="4">
        <v>1</v>
      </c>
      <c r="F71" s="4">
        <v>1</v>
      </c>
      <c r="G71" s="126">
        <v>1</v>
      </c>
    </row>
    <row r="72" spans="1:7">
      <c r="A72" s="38" t="s">
        <v>9</v>
      </c>
      <c r="B72" s="42">
        <v>46</v>
      </c>
      <c r="C72" s="67" t="s">
        <v>180</v>
      </c>
      <c r="D72" s="5">
        <f t="shared" ref="D72:G72" si="5">SUM(D65:D71)</f>
        <v>7433</v>
      </c>
      <c r="E72" s="5">
        <f t="shared" si="5"/>
        <v>8242</v>
      </c>
      <c r="F72" s="5">
        <f t="shared" si="5"/>
        <v>8242</v>
      </c>
      <c r="G72" s="5">
        <f t="shared" si="5"/>
        <v>8104</v>
      </c>
    </row>
    <row r="73" spans="1:7">
      <c r="C73" s="67"/>
      <c r="D73" s="44"/>
      <c r="E73" s="44"/>
      <c r="F73" s="44"/>
      <c r="G73" s="44"/>
    </row>
    <row r="74" spans="1:7">
      <c r="B74" s="42">
        <v>47</v>
      </c>
      <c r="C74" s="67" t="s">
        <v>181</v>
      </c>
      <c r="D74" s="44"/>
      <c r="E74" s="44"/>
      <c r="F74" s="44"/>
      <c r="G74" s="44"/>
    </row>
    <row r="75" spans="1:7">
      <c r="B75" s="86" t="s">
        <v>25</v>
      </c>
      <c r="C75" s="67" t="s">
        <v>41</v>
      </c>
      <c r="D75" s="4">
        <v>6293</v>
      </c>
      <c r="E75" s="4">
        <v>11906</v>
      </c>
      <c r="F75" s="4">
        <v>11906</v>
      </c>
      <c r="G75" s="126">
        <v>13558</v>
      </c>
    </row>
    <row r="76" spans="1:7" s="62" customFormat="1">
      <c r="A76" s="30"/>
      <c r="B76" s="124" t="s">
        <v>219</v>
      </c>
      <c r="C76" s="30" t="s">
        <v>194</v>
      </c>
      <c r="D76" s="4">
        <v>40</v>
      </c>
      <c r="E76" s="4">
        <v>361</v>
      </c>
      <c r="F76" s="4">
        <v>361</v>
      </c>
      <c r="G76" s="126">
        <v>1</v>
      </c>
    </row>
    <row r="77" spans="1:7" s="62" customFormat="1">
      <c r="A77" s="30"/>
      <c r="B77" s="124" t="s">
        <v>220</v>
      </c>
      <c r="C77" s="30" t="s">
        <v>195</v>
      </c>
      <c r="D77" s="4">
        <v>5107</v>
      </c>
      <c r="E77" s="4">
        <v>1535</v>
      </c>
      <c r="F77" s="4">
        <v>1535</v>
      </c>
      <c r="G77" s="126">
        <v>1782</v>
      </c>
    </row>
    <row r="78" spans="1:7" s="62" customFormat="1">
      <c r="A78" s="30"/>
      <c r="B78" s="124" t="s">
        <v>221</v>
      </c>
      <c r="C78" s="30" t="s">
        <v>196</v>
      </c>
      <c r="D78" s="4">
        <v>30</v>
      </c>
      <c r="E78" s="4">
        <v>1</v>
      </c>
      <c r="F78" s="4">
        <v>1</v>
      </c>
      <c r="G78" s="126">
        <v>1</v>
      </c>
    </row>
    <row r="79" spans="1:7">
      <c r="B79" s="86" t="s">
        <v>26</v>
      </c>
      <c r="C79" s="67" t="s">
        <v>222</v>
      </c>
      <c r="D79" s="4">
        <v>200</v>
      </c>
      <c r="E79" s="4">
        <v>200</v>
      </c>
      <c r="F79" s="4">
        <v>200</v>
      </c>
      <c r="G79" s="126">
        <v>200</v>
      </c>
    </row>
    <row r="80" spans="1:7">
      <c r="B80" s="86" t="s">
        <v>27</v>
      </c>
      <c r="C80" s="67" t="s">
        <v>17</v>
      </c>
      <c r="D80" s="4">
        <v>299</v>
      </c>
      <c r="E80" s="8">
        <v>299</v>
      </c>
      <c r="F80" s="8">
        <v>299</v>
      </c>
      <c r="G80" s="126">
        <v>299</v>
      </c>
    </row>
    <row r="81" spans="1:7" s="62" customFormat="1">
      <c r="A81" s="30"/>
      <c r="B81" s="124" t="s">
        <v>229</v>
      </c>
      <c r="C81" s="30" t="s">
        <v>202</v>
      </c>
      <c r="D81" s="2">
        <v>0</v>
      </c>
      <c r="E81" s="4">
        <v>1</v>
      </c>
      <c r="F81" s="4">
        <v>1</v>
      </c>
      <c r="G81" s="126">
        <v>1</v>
      </c>
    </row>
    <row r="82" spans="1:7">
      <c r="A82" s="38" t="s">
        <v>9</v>
      </c>
      <c r="B82" s="42">
        <v>47</v>
      </c>
      <c r="C82" s="67" t="s">
        <v>181</v>
      </c>
      <c r="D82" s="5">
        <f t="shared" ref="D82:G82" si="6">SUM(D75:D81)</f>
        <v>11969</v>
      </c>
      <c r="E82" s="5">
        <f t="shared" si="6"/>
        <v>14303</v>
      </c>
      <c r="F82" s="5">
        <f t="shared" si="6"/>
        <v>14303</v>
      </c>
      <c r="G82" s="5">
        <f t="shared" si="6"/>
        <v>15842</v>
      </c>
    </row>
    <row r="83" spans="1:7">
      <c r="C83" s="67"/>
      <c r="D83" s="44"/>
      <c r="E83" s="44"/>
      <c r="F83" s="44"/>
      <c r="G83" s="44"/>
    </row>
    <row r="84" spans="1:7">
      <c r="B84" s="42">
        <v>48</v>
      </c>
      <c r="C84" s="67" t="s">
        <v>182</v>
      </c>
      <c r="D84" s="44"/>
      <c r="E84" s="44"/>
      <c r="F84" s="44"/>
      <c r="G84" s="44"/>
    </row>
    <row r="85" spans="1:7">
      <c r="B85" s="86" t="s">
        <v>28</v>
      </c>
      <c r="C85" s="67" t="s">
        <v>41</v>
      </c>
      <c r="D85" s="8">
        <v>19443</v>
      </c>
      <c r="E85" s="8">
        <v>43156</v>
      </c>
      <c r="F85" s="8">
        <v>43156</v>
      </c>
      <c r="G85" s="126">
        <v>45991</v>
      </c>
    </row>
    <row r="86" spans="1:7" s="62" customFormat="1">
      <c r="A86" s="30"/>
      <c r="B86" s="124" t="s">
        <v>223</v>
      </c>
      <c r="C86" s="30" t="s">
        <v>194</v>
      </c>
      <c r="D86" s="4">
        <v>33</v>
      </c>
      <c r="E86" s="4">
        <v>1308</v>
      </c>
      <c r="F86" s="4">
        <v>1308</v>
      </c>
      <c r="G86" s="126">
        <v>1</v>
      </c>
    </row>
    <row r="87" spans="1:7" s="62" customFormat="1">
      <c r="A87" s="30"/>
      <c r="B87" s="124" t="s">
        <v>224</v>
      </c>
      <c r="C87" s="30" t="s">
        <v>195</v>
      </c>
      <c r="D87" s="4">
        <f>12209-1</f>
        <v>12208</v>
      </c>
      <c r="E87" s="4">
        <v>5432</v>
      </c>
      <c r="F87" s="4">
        <v>5432</v>
      </c>
      <c r="G87" s="126">
        <v>4638</v>
      </c>
    </row>
    <row r="88" spans="1:7" s="62" customFormat="1">
      <c r="A88" s="30"/>
      <c r="B88" s="124" t="s">
        <v>225</v>
      </c>
      <c r="C88" s="30" t="s">
        <v>196</v>
      </c>
      <c r="D88" s="2">
        <v>0</v>
      </c>
      <c r="E88" s="4">
        <v>1</v>
      </c>
      <c r="F88" s="4">
        <v>1</v>
      </c>
      <c r="G88" s="126">
        <v>1</v>
      </c>
    </row>
    <row r="89" spans="1:7">
      <c r="B89" s="86" t="s">
        <v>29</v>
      </c>
      <c r="C89" s="67" t="s">
        <v>198</v>
      </c>
      <c r="D89" s="8">
        <v>300</v>
      </c>
      <c r="E89" s="8">
        <v>300</v>
      </c>
      <c r="F89" s="8">
        <v>300</v>
      </c>
      <c r="G89" s="126">
        <v>300</v>
      </c>
    </row>
    <row r="90" spans="1:7">
      <c r="B90" s="86" t="s">
        <v>30</v>
      </c>
      <c r="C90" s="67" t="s">
        <v>17</v>
      </c>
      <c r="D90" s="4">
        <v>678</v>
      </c>
      <c r="E90" s="8">
        <v>679</v>
      </c>
      <c r="F90" s="8">
        <v>679</v>
      </c>
      <c r="G90" s="126">
        <v>679</v>
      </c>
    </row>
    <row r="91" spans="1:7" s="62" customFormat="1">
      <c r="A91" s="30"/>
      <c r="B91" s="124" t="s">
        <v>230</v>
      </c>
      <c r="C91" s="30" t="s">
        <v>202</v>
      </c>
      <c r="D91" s="2">
        <v>0</v>
      </c>
      <c r="E91" s="4">
        <v>1</v>
      </c>
      <c r="F91" s="4">
        <v>1</v>
      </c>
      <c r="G91" s="126">
        <v>1</v>
      </c>
    </row>
    <row r="92" spans="1:7">
      <c r="A92" s="38" t="s">
        <v>9</v>
      </c>
      <c r="B92" s="42">
        <v>48</v>
      </c>
      <c r="C92" s="67" t="s">
        <v>182</v>
      </c>
      <c r="D92" s="5">
        <f t="shared" ref="D92:G92" si="7">SUM(D85:D91)</f>
        <v>32662</v>
      </c>
      <c r="E92" s="5">
        <f t="shared" si="7"/>
        <v>50877</v>
      </c>
      <c r="F92" s="5">
        <f t="shared" si="7"/>
        <v>50877</v>
      </c>
      <c r="G92" s="5">
        <f t="shared" si="7"/>
        <v>51611</v>
      </c>
    </row>
    <row r="93" spans="1:7">
      <c r="C93" s="67"/>
      <c r="D93" s="4"/>
      <c r="E93" s="4"/>
      <c r="F93" s="4"/>
      <c r="G93" s="4"/>
    </row>
    <row r="94" spans="1:7">
      <c r="B94" s="42">
        <v>49</v>
      </c>
      <c r="C94" s="67" t="s">
        <v>183</v>
      </c>
      <c r="D94" s="44"/>
      <c r="E94" s="44"/>
      <c r="F94" s="44"/>
      <c r="G94" s="44"/>
    </row>
    <row r="95" spans="1:7">
      <c r="B95" s="86" t="s">
        <v>396</v>
      </c>
      <c r="C95" s="67" t="s">
        <v>41</v>
      </c>
      <c r="D95" s="10">
        <v>0</v>
      </c>
      <c r="E95" s="8">
        <v>1</v>
      </c>
      <c r="F95" s="8">
        <v>1</v>
      </c>
      <c r="G95" s="126">
        <v>1</v>
      </c>
    </row>
    <row r="96" spans="1:7" s="62" customFormat="1">
      <c r="A96" s="30"/>
      <c r="B96" s="124" t="s">
        <v>397</v>
      </c>
      <c r="C96" s="30" t="s">
        <v>194</v>
      </c>
      <c r="D96" s="2">
        <v>0</v>
      </c>
      <c r="E96" s="4">
        <v>1</v>
      </c>
      <c r="F96" s="4">
        <v>1</v>
      </c>
      <c r="G96" s="126">
        <v>1</v>
      </c>
    </row>
    <row r="97" spans="1:7" s="62" customFormat="1">
      <c r="A97" s="30"/>
      <c r="B97" s="124" t="s">
        <v>398</v>
      </c>
      <c r="C97" s="30" t="s">
        <v>195</v>
      </c>
      <c r="D97" s="2">
        <v>0</v>
      </c>
      <c r="E97" s="4">
        <v>1</v>
      </c>
      <c r="F97" s="4">
        <v>1</v>
      </c>
      <c r="G97" s="126">
        <v>1</v>
      </c>
    </row>
    <row r="98" spans="1:7" s="62" customFormat="1">
      <c r="A98" s="135"/>
      <c r="B98" s="136" t="s">
        <v>399</v>
      </c>
      <c r="C98" s="135" t="s">
        <v>196</v>
      </c>
      <c r="D98" s="2">
        <v>0</v>
      </c>
      <c r="E98" s="4">
        <v>1</v>
      </c>
      <c r="F98" s="4">
        <v>1</v>
      </c>
      <c r="G98" s="137">
        <v>1</v>
      </c>
    </row>
    <row r="99" spans="1:7">
      <c r="B99" s="86" t="s">
        <v>400</v>
      </c>
      <c r="C99" s="67" t="s">
        <v>198</v>
      </c>
      <c r="D99" s="10">
        <v>0</v>
      </c>
      <c r="E99" s="8">
        <v>1</v>
      </c>
      <c r="F99" s="8">
        <v>1</v>
      </c>
      <c r="G99" s="126">
        <v>1</v>
      </c>
    </row>
    <row r="100" spans="1:7">
      <c r="B100" s="86" t="s">
        <v>401</v>
      </c>
      <c r="C100" s="67" t="s">
        <v>17</v>
      </c>
      <c r="D100" s="2">
        <v>0</v>
      </c>
      <c r="E100" s="8">
        <v>1</v>
      </c>
      <c r="F100" s="8">
        <v>1</v>
      </c>
      <c r="G100" s="126">
        <v>1</v>
      </c>
    </row>
    <row r="101" spans="1:7" s="62" customFormat="1">
      <c r="A101" s="30"/>
      <c r="B101" s="124" t="s">
        <v>402</v>
      </c>
      <c r="C101" s="30" t="s">
        <v>202</v>
      </c>
      <c r="D101" s="2">
        <v>0</v>
      </c>
      <c r="E101" s="4">
        <v>1</v>
      </c>
      <c r="F101" s="4">
        <v>1</v>
      </c>
      <c r="G101" s="126">
        <v>1</v>
      </c>
    </row>
    <row r="102" spans="1:7">
      <c r="A102" s="79" t="s">
        <v>9</v>
      </c>
      <c r="B102" s="138">
        <v>49</v>
      </c>
      <c r="C102" s="80" t="s">
        <v>183</v>
      </c>
      <c r="D102" s="11">
        <f t="shared" ref="D102:G102" si="8">SUM(D95:D101)</f>
        <v>0</v>
      </c>
      <c r="E102" s="5">
        <f t="shared" si="8"/>
        <v>7</v>
      </c>
      <c r="F102" s="5">
        <f t="shared" si="8"/>
        <v>7</v>
      </c>
      <c r="G102" s="5">
        <f t="shared" si="8"/>
        <v>7</v>
      </c>
    </row>
    <row r="103" spans="1:7">
      <c r="A103" s="79"/>
      <c r="B103" s="138"/>
      <c r="C103" s="80"/>
      <c r="D103" s="4"/>
      <c r="E103" s="4"/>
      <c r="F103" s="4"/>
      <c r="G103" s="4"/>
    </row>
    <row r="104" spans="1:7">
      <c r="B104" s="42">
        <v>50</v>
      </c>
      <c r="C104" s="67" t="s">
        <v>188</v>
      </c>
      <c r="D104" s="44"/>
      <c r="E104" s="44"/>
      <c r="F104" s="44"/>
      <c r="G104" s="44"/>
    </row>
    <row r="105" spans="1:7">
      <c r="B105" s="86" t="s">
        <v>54</v>
      </c>
      <c r="C105" s="67" t="s">
        <v>41</v>
      </c>
      <c r="D105" s="10">
        <v>0</v>
      </c>
      <c r="E105" s="8">
        <v>1</v>
      </c>
      <c r="F105" s="8">
        <v>1</v>
      </c>
      <c r="G105" s="126">
        <v>1</v>
      </c>
    </row>
    <row r="106" spans="1:7" s="62" customFormat="1">
      <c r="A106" s="30"/>
      <c r="B106" s="124" t="s">
        <v>403</v>
      </c>
      <c r="C106" s="30" t="s">
        <v>194</v>
      </c>
      <c r="D106" s="2">
        <v>0</v>
      </c>
      <c r="E106" s="4">
        <v>1</v>
      </c>
      <c r="F106" s="4">
        <v>1</v>
      </c>
      <c r="G106" s="126">
        <v>1</v>
      </c>
    </row>
    <row r="107" spans="1:7" s="62" customFormat="1">
      <c r="A107" s="30"/>
      <c r="B107" s="124" t="s">
        <v>404</v>
      </c>
      <c r="C107" s="30" t="s">
        <v>195</v>
      </c>
      <c r="D107" s="2">
        <v>0</v>
      </c>
      <c r="E107" s="4">
        <v>1</v>
      </c>
      <c r="F107" s="4">
        <v>1</v>
      </c>
      <c r="G107" s="126">
        <v>1</v>
      </c>
    </row>
    <row r="108" spans="1:7" s="62" customFormat="1">
      <c r="A108" s="30"/>
      <c r="B108" s="124" t="s">
        <v>405</v>
      </c>
      <c r="C108" s="30" t="s">
        <v>196</v>
      </c>
      <c r="D108" s="2">
        <v>0</v>
      </c>
      <c r="E108" s="4">
        <v>1</v>
      </c>
      <c r="F108" s="4">
        <v>1</v>
      </c>
      <c r="G108" s="126">
        <v>1</v>
      </c>
    </row>
    <row r="109" spans="1:7">
      <c r="B109" s="86" t="s">
        <v>55</v>
      </c>
      <c r="C109" s="67" t="s">
        <v>198</v>
      </c>
      <c r="D109" s="10">
        <v>0</v>
      </c>
      <c r="E109" s="8">
        <v>1</v>
      </c>
      <c r="F109" s="8">
        <v>1</v>
      </c>
      <c r="G109" s="126">
        <v>1</v>
      </c>
    </row>
    <row r="110" spans="1:7">
      <c r="B110" s="86" t="s">
        <v>56</v>
      </c>
      <c r="C110" s="67" t="s">
        <v>17</v>
      </c>
      <c r="D110" s="2">
        <v>0</v>
      </c>
      <c r="E110" s="8">
        <v>1</v>
      </c>
      <c r="F110" s="8">
        <v>1</v>
      </c>
      <c r="G110" s="126">
        <v>1</v>
      </c>
    </row>
    <row r="111" spans="1:7" s="62" customFormat="1">
      <c r="A111" s="30"/>
      <c r="B111" s="124" t="s">
        <v>406</v>
      </c>
      <c r="C111" s="30" t="s">
        <v>202</v>
      </c>
      <c r="D111" s="2">
        <v>0</v>
      </c>
      <c r="E111" s="4">
        <v>1</v>
      </c>
      <c r="F111" s="4">
        <v>1</v>
      </c>
      <c r="G111" s="126">
        <v>1</v>
      </c>
    </row>
    <row r="112" spans="1:7">
      <c r="A112" s="38" t="s">
        <v>9</v>
      </c>
      <c r="B112" s="42">
        <v>50</v>
      </c>
      <c r="C112" s="67" t="s">
        <v>188</v>
      </c>
      <c r="D112" s="11">
        <f t="shared" ref="D112:F112" si="9">SUM(D105:D111)</f>
        <v>0</v>
      </c>
      <c r="E112" s="5">
        <f t="shared" si="9"/>
        <v>7</v>
      </c>
      <c r="F112" s="5">
        <f t="shared" si="9"/>
        <v>7</v>
      </c>
      <c r="G112" s="5">
        <f t="shared" ref="G112" si="10">SUM(G105:G111)</f>
        <v>7</v>
      </c>
    </row>
    <row r="113" spans="1:7">
      <c r="A113" s="38" t="s">
        <v>9</v>
      </c>
      <c r="B113" s="42">
        <v>60</v>
      </c>
      <c r="C113" s="67" t="s">
        <v>94</v>
      </c>
      <c r="D113" s="3">
        <f t="shared" ref="D113:F113" si="11">D112+D102+D92+D82+D72+D62</f>
        <v>101731</v>
      </c>
      <c r="E113" s="3">
        <f t="shared" si="11"/>
        <v>123856</v>
      </c>
      <c r="F113" s="3">
        <f t="shared" si="11"/>
        <v>124006</v>
      </c>
      <c r="G113" s="3">
        <f t="shared" ref="G113" si="12">G112+G102+G92+G82+G72+G62</f>
        <v>124640</v>
      </c>
    </row>
    <row r="114" spans="1:7">
      <c r="A114" s="38" t="s">
        <v>9</v>
      </c>
      <c r="B114" s="65">
        <v>0.10100000000000001</v>
      </c>
      <c r="C114" s="63" t="s">
        <v>18</v>
      </c>
      <c r="D114" s="3">
        <f t="shared" ref="D114:F114" si="13">D113</f>
        <v>101731</v>
      </c>
      <c r="E114" s="3">
        <f t="shared" si="13"/>
        <v>123856</v>
      </c>
      <c r="F114" s="3">
        <f t="shared" si="13"/>
        <v>124006</v>
      </c>
      <c r="G114" s="3">
        <f t="shared" ref="G114" si="14">G113</f>
        <v>124640</v>
      </c>
    </row>
    <row r="115" spans="1:7">
      <c r="B115" s="64"/>
      <c r="C115" s="63"/>
      <c r="D115" s="44"/>
      <c r="E115" s="44"/>
      <c r="F115" s="44"/>
      <c r="G115" s="44"/>
    </row>
    <row r="116" spans="1:7">
      <c r="B116" s="65">
        <v>0.10299999999999999</v>
      </c>
      <c r="C116" s="63" t="s">
        <v>31</v>
      </c>
      <c r="D116" s="44"/>
      <c r="E116" s="44"/>
      <c r="F116" s="44"/>
      <c r="G116" s="44"/>
    </row>
    <row r="117" spans="1:7">
      <c r="B117" s="42">
        <v>61</v>
      </c>
      <c r="C117" s="67" t="s">
        <v>31</v>
      </c>
      <c r="D117" s="44"/>
      <c r="E117" s="44"/>
      <c r="F117" s="44"/>
      <c r="G117" s="44"/>
    </row>
    <row r="118" spans="1:7">
      <c r="B118" s="86" t="s">
        <v>32</v>
      </c>
      <c r="C118" s="67" t="s">
        <v>41</v>
      </c>
      <c r="D118" s="4">
        <v>7594</v>
      </c>
      <c r="E118" s="4">
        <v>11468</v>
      </c>
      <c r="F118" s="4">
        <v>11468</v>
      </c>
      <c r="G118" s="126">
        <v>12959</v>
      </c>
    </row>
    <row r="119" spans="1:7" s="62" customFormat="1">
      <c r="A119" s="30"/>
      <c r="B119" s="124" t="s">
        <v>226</v>
      </c>
      <c r="C119" s="30" t="s">
        <v>194</v>
      </c>
      <c r="D119" s="4">
        <v>302</v>
      </c>
      <c r="E119" s="4">
        <v>347</v>
      </c>
      <c r="F119" s="4">
        <v>347</v>
      </c>
      <c r="G119" s="126">
        <v>1</v>
      </c>
    </row>
    <row r="120" spans="1:7" s="62" customFormat="1">
      <c r="A120" s="30"/>
      <c r="B120" s="124" t="s">
        <v>227</v>
      </c>
      <c r="C120" s="30" t="s">
        <v>195</v>
      </c>
      <c r="D120" s="4">
        <f>5408-1</f>
        <v>5407</v>
      </c>
      <c r="E120" s="4">
        <v>1438</v>
      </c>
      <c r="F120" s="4">
        <v>1438</v>
      </c>
      <c r="G120" s="126">
        <v>1609</v>
      </c>
    </row>
    <row r="121" spans="1:7">
      <c r="B121" s="86" t="s">
        <v>33</v>
      </c>
      <c r="C121" s="67" t="s">
        <v>198</v>
      </c>
      <c r="D121" s="4">
        <v>115</v>
      </c>
      <c r="E121" s="4">
        <v>135</v>
      </c>
      <c r="F121" s="4">
        <v>135</v>
      </c>
      <c r="G121" s="126">
        <v>135</v>
      </c>
    </row>
    <row r="122" spans="1:7">
      <c r="B122" s="86" t="s">
        <v>34</v>
      </c>
      <c r="C122" s="67" t="s">
        <v>17</v>
      </c>
      <c r="D122" s="2">
        <v>0</v>
      </c>
      <c r="E122" s="4">
        <v>149</v>
      </c>
      <c r="F122" s="4">
        <v>149</v>
      </c>
      <c r="G122" s="126">
        <v>149</v>
      </c>
    </row>
    <row r="123" spans="1:7" s="62" customFormat="1">
      <c r="A123" s="30"/>
      <c r="B123" s="124" t="s">
        <v>231</v>
      </c>
      <c r="C123" s="30" t="s">
        <v>202</v>
      </c>
      <c r="D123" s="2">
        <v>0</v>
      </c>
      <c r="E123" s="4">
        <v>1</v>
      </c>
      <c r="F123" s="4">
        <v>1</v>
      </c>
      <c r="G123" s="126">
        <v>1</v>
      </c>
    </row>
    <row r="124" spans="1:7">
      <c r="A124" s="38" t="s">
        <v>9</v>
      </c>
      <c r="B124" s="42">
        <v>61</v>
      </c>
      <c r="C124" s="67" t="s">
        <v>31</v>
      </c>
      <c r="D124" s="5">
        <f t="shared" ref="D124:F124" si="15">SUM(D118:D123)</f>
        <v>13418</v>
      </c>
      <c r="E124" s="5">
        <f t="shared" si="15"/>
        <v>13538</v>
      </c>
      <c r="F124" s="5">
        <f t="shared" si="15"/>
        <v>13538</v>
      </c>
      <c r="G124" s="5">
        <f t="shared" ref="G124" si="16">SUM(G118:G123)</f>
        <v>14854</v>
      </c>
    </row>
    <row r="125" spans="1:7">
      <c r="A125" s="38" t="s">
        <v>9</v>
      </c>
      <c r="B125" s="65">
        <v>0.10299999999999999</v>
      </c>
      <c r="C125" s="63" t="s">
        <v>31</v>
      </c>
      <c r="D125" s="3">
        <f t="shared" ref="D125:F125" si="17">D124</f>
        <v>13418</v>
      </c>
      <c r="E125" s="3">
        <f t="shared" si="17"/>
        <v>13538</v>
      </c>
      <c r="F125" s="3">
        <f t="shared" si="17"/>
        <v>13538</v>
      </c>
      <c r="G125" s="3">
        <f t="shared" ref="G125" si="18">G124</f>
        <v>14854</v>
      </c>
    </row>
    <row r="126" spans="1:7">
      <c r="A126" s="38" t="s">
        <v>9</v>
      </c>
      <c r="B126" s="64">
        <v>2029</v>
      </c>
      <c r="C126" s="63" t="s">
        <v>1</v>
      </c>
      <c r="D126" s="3">
        <f t="shared" ref="D126:E126" si="19">D125+D114+D50</f>
        <v>266749</v>
      </c>
      <c r="E126" s="3">
        <f t="shared" si="19"/>
        <v>209333</v>
      </c>
      <c r="F126" s="3">
        <f t="shared" ref="F126:G126" si="20">F125+F114+F50</f>
        <v>209483</v>
      </c>
      <c r="G126" s="3">
        <f t="shared" si="20"/>
        <v>180478</v>
      </c>
    </row>
    <row r="127" spans="1:7">
      <c r="B127" s="64"/>
      <c r="C127" s="63"/>
      <c r="D127" s="44"/>
      <c r="E127" s="4"/>
      <c r="F127" s="4"/>
      <c r="G127" s="44"/>
    </row>
    <row r="128" spans="1:7">
      <c r="A128" s="38" t="s">
        <v>11</v>
      </c>
      <c r="B128" s="64">
        <v>2052</v>
      </c>
      <c r="C128" s="63" t="s">
        <v>161</v>
      </c>
      <c r="D128" s="44"/>
      <c r="E128" s="44"/>
      <c r="F128" s="44"/>
      <c r="G128" s="44"/>
    </row>
    <row r="129" spans="1:7">
      <c r="B129" s="65">
        <v>0.09</v>
      </c>
      <c r="C129" s="63" t="s">
        <v>91</v>
      </c>
      <c r="D129" s="44"/>
      <c r="E129" s="44"/>
      <c r="F129" s="44"/>
      <c r="G129" s="44"/>
    </row>
    <row r="130" spans="1:7">
      <c r="B130" s="42">
        <v>23</v>
      </c>
      <c r="C130" s="67" t="s">
        <v>35</v>
      </c>
      <c r="D130" s="44"/>
      <c r="E130" s="44"/>
      <c r="F130" s="44"/>
      <c r="G130" s="44"/>
    </row>
    <row r="131" spans="1:7">
      <c r="B131" s="86" t="s">
        <v>36</v>
      </c>
      <c r="C131" s="68" t="s">
        <v>41</v>
      </c>
      <c r="D131" s="4">
        <v>37633</v>
      </c>
      <c r="E131" s="4">
        <v>58512</v>
      </c>
      <c r="F131" s="4">
        <v>58512</v>
      </c>
      <c r="G131" s="126">
        <v>56988</v>
      </c>
    </row>
    <row r="132" spans="1:7">
      <c r="B132" s="86" t="s">
        <v>141</v>
      </c>
      <c r="C132" s="68" t="s">
        <v>140</v>
      </c>
      <c r="D132" s="4">
        <f>4568-1</f>
        <v>4567</v>
      </c>
      <c r="E132" s="4">
        <v>9084</v>
      </c>
      <c r="F132" s="4">
        <v>9084</v>
      </c>
      <c r="G132" s="126">
        <v>3417</v>
      </c>
    </row>
    <row r="133" spans="1:7" s="62" customFormat="1">
      <c r="A133" s="30"/>
      <c r="B133" s="124" t="s">
        <v>232</v>
      </c>
      <c r="C133" s="30" t="s">
        <v>194</v>
      </c>
      <c r="D133" s="4">
        <v>748</v>
      </c>
      <c r="E133" s="4">
        <v>1766</v>
      </c>
      <c r="F133" s="4">
        <v>1766</v>
      </c>
      <c r="G133" s="126">
        <v>1</v>
      </c>
    </row>
    <row r="134" spans="1:7" s="62" customFormat="1">
      <c r="A134" s="30"/>
      <c r="B134" s="124" t="s">
        <v>233</v>
      </c>
      <c r="C134" s="30" t="s">
        <v>195</v>
      </c>
      <c r="D134" s="4">
        <v>21436</v>
      </c>
      <c r="E134" s="4">
        <v>7995</v>
      </c>
      <c r="F134" s="4">
        <v>7995</v>
      </c>
      <c r="G134" s="126">
        <v>7958</v>
      </c>
    </row>
    <row r="135" spans="1:7" s="62" customFormat="1">
      <c r="A135" s="30"/>
      <c r="B135" s="124" t="s">
        <v>234</v>
      </c>
      <c r="C135" s="30" t="s">
        <v>196</v>
      </c>
      <c r="D135" s="2">
        <v>0</v>
      </c>
      <c r="E135" s="4">
        <v>1</v>
      </c>
      <c r="F135" s="4">
        <v>1</v>
      </c>
      <c r="G135" s="126">
        <v>1</v>
      </c>
    </row>
    <row r="136" spans="1:7" s="62" customFormat="1">
      <c r="A136" s="30"/>
      <c r="B136" s="124" t="s">
        <v>235</v>
      </c>
      <c r="C136" s="30" t="s">
        <v>197</v>
      </c>
      <c r="D136" s="2">
        <v>0</v>
      </c>
      <c r="E136" s="4">
        <v>1</v>
      </c>
      <c r="F136" s="4">
        <v>1</v>
      </c>
      <c r="G136" s="4">
        <v>1</v>
      </c>
    </row>
    <row r="137" spans="1:7">
      <c r="B137" s="86" t="s">
        <v>37</v>
      </c>
      <c r="C137" s="68" t="s">
        <v>198</v>
      </c>
      <c r="D137" s="4">
        <v>164</v>
      </c>
      <c r="E137" s="4">
        <v>200</v>
      </c>
      <c r="F137" s="4">
        <v>200</v>
      </c>
      <c r="G137" s="126">
        <v>200</v>
      </c>
    </row>
    <row r="138" spans="1:7">
      <c r="B138" s="86" t="s">
        <v>38</v>
      </c>
      <c r="C138" s="68" t="s">
        <v>17</v>
      </c>
      <c r="D138" s="8">
        <v>2762</v>
      </c>
      <c r="E138" s="8">
        <v>1997</v>
      </c>
      <c r="F138" s="8">
        <v>1997</v>
      </c>
      <c r="G138" s="126">
        <v>1997</v>
      </c>
    </row>
    <row r="139" spans="1:7" s="62" customFormat="1">
      <c r="A139" s="30"/>
      <c r="B139" s="124" t="s">
        <v>236</v>
      </c>
      <c r="C139" s="30" t="s">
        <v>202</v>
      </c>
      <c r="D139" s="2">
        <v>0</v>
      </c>
      <c r="E139" s="4">
        <v>1</v>
      </c>
      <c r="F139" s="4">
        <v>1</v>
      </c>
      <c r="G139" s="126">
        <v>1</v>
      </c>
    </row>
    <row r="140" spans="1:7" s="62" customFormat="1">
      <c r="A140" s="30"/>
      <c r="B140" s="124" t="s">
        <v>310</v>
      </c>
      <c r="C140" s="30" t="s">
        <v>299</v>
      </c>
      <c r="D140" s="2">
        <v>0</v>
      </c>
      <c r="E140" s="4">
        <v>1</v>
      </c>
      <c r="F140" s="4">
        <v>1</v>
      </c>
      <c r="G140" s="126">
        <v>1</v>
      </c>
    </row>
    <row r="141" spans="1:7" s="62" customFormat="1">
      <c r="A141" s="30"/>
      <c r="B141" s="124" t="s">
        <v>446</v>
      </c>
      <c r="C141" s="30" t="s">
        <v>296</v>
      </c>
      <c r="D141" s="2">
        <v>0</v>
      </c>
      <c r="E141" s="2">
        <v>0</v>
      </c>
      <c r="F141" s="4">
        <v>1886</v>
      </c>
      <c r="G141" s="127">
        <v>0</v>
      </c>
    </row>
    <row r="142" spans="1:7">
      <c r="A142" s="38" t="s">
        <v>9</v>
      </c>
      <c r="B142" s="42">
        <v>23</v>
      </c>
      <c r="C142" s="67" t="s">
        <v>35</v>
      </c>
      <c r="D142" s="5">
        <f t="shared" ref="D142:G142" si="21">SUM(D131:D140)</f>
        <v>67310</v>
      </c>
      <c r="E142" s="5">
        <f t="shared" si="21"/>
        <v>79558</v>
      </c>
      <c r="F142" s="5">
        <f>SUM(F131:F141)</f>
        <v>81444</v>
      </c>
      <c r="G142" s="5">
        <f t="shared" si="21"/>
        <v>70565</v>
      </c>
    </row>
    <row r="143" spans="1:7">
      <c r="A143" s="38" t="s">
        <v>9</v>
      </c>
      <c r="B143" s="65">
        <v>0.09</v>
      </c>
      <c r="C143" s="63" t="s">
        <v>91</v>
      </c>
      <c r="D143" s="5">
        <f>D142</f>
        <v>67310</v>
      </c>
      <c r="E143" s="5">
        <f t="shared" ref="E143:G143" si="22">E142</f>
        <v>79558</v>
      </c>
      <c r="F143" s="5">
        <f t="shared" si="22"/>
        <v>81444</v>
      </c>
      <c r="G143" s="5">
        <f t="shared" si="22"/>
        <v>70565</v>
      </c>
    </row>
    <row r="144" spans="1:7">
      <c r="A144" s="70" t="s">
        <v>9</v>
      </c>
      <c r="B144" s="73">
        <v>2052</v>
      </c>
      <c r="C144" s="74" t="s">
        <v>161</v>
      </c>
      <c r="D144" s="5">
        <f t="shared" ref="D144:F144" si="23">D143</f>
        <v>67310</v>
      </c>
      <c r="E144" s="5">
        <f t="shared" si="23"/>
        <v>79558</v>
      </c>
      <c r="F144" s="5">
        <f t="shared" si="23"/>
        <v>81444</v>
      </c>
      <c r="G144" s="5">
        <f t="shared" ref="G144" si="24">G143</f>
        <v>70565</v>
      </c>
    </row>
    <row r="145" spans="1:7">
      <c r="B145" s="64"/>
      <c r="C145" s="63"/>
      <c r="D145" s="44"/>
      <c r="E145" s="44"/>
      <c r="F145" s="44"/>
      <c r="G145" s="44"/>
    </row>
    <row r="146" spans="1:7">
      <c r="A146" s="38" t="s">
        <v>11</v>
      </c>
      <c r="B146" s="64">
        <v>2053</v>
      </c>
      <c r="C146" s="63" t="s">
        <v>4</v>
      </c>
      <c r="D146" s="44"/>
      <c r="E146" s="44"/>
      <c r="F146" s="44"/>
      <c r="G146" s="44"/>
    </row>
    <row r="147" spans="1:7">
      <c r="B147" s="65">
        <v>9.2999999999999999E-2</v>
      </c>
      <c r="C147" s="63" t="s">
        <v>39</v>
      </c>
      <c r="D147" s="44"/>
      <c r="E147" s="44"/>
      <c r="F147" s="44"/>
      <c r="G147" s="44"/>
    </row>
    <row r="148" spans="1:7">
      <c r="B148" s="75">
        <v>0.45</v>
      </c>
      <c r="C148" s="67" t="s">
        <v>179</v>
      </c>
      <c r="D148" s="44"/>
      <c r="E148" s="44"/>
      <c r="F148" s="44"/>
      <c r="G148" s="44"/>
    </row>
    <row r="149" spans="1:7">
      <c r="B149" s="86" t="s">
        <v>40</v>
      </c>
      <c r="C149" s="67" t="s">
        <v>41</v>
      </c>
      <c r="D149" s="8">
        <v>28936</v>
      </c>
      <c r="E149" s="8">
        <v>51186</v>
      </c>
      <c r="F149" s="8">
        <v>51186</v>
      </c>
      <c r="G149" s="126">
        <v>56434</v>
      </c>
    </row>
    <row r="150" spans="1:7">
      <c r="B150" s="86" t="s">
        <v>142</v>
      </c>
      <c r="C150" s="67" t="s">
        <v>140</v>
      </c>
      <c r="D150" s="8">
        <v>7869</v>
      </c>
      <c r="E150" s="8">
        <v>33216</v>
      </c>
      <c r="F150" s="8">
        <v>33216</v>
      </c>
      <c r="G150" s="126">
        <v>32642</v>
      </c>
    </row>
    <row r="151" spans="1:7" s="62" customFormat="1">
      <c r="A151" s="30"/>
      <c r="B151" s="124" t="s">
        <v>237</v>
      </c>
      <c r="C151" s="30" t="s">
        <v>194</v>
      </c>
      <c r="D151" s="4">
        <v>1126</v>
      </c>
      <c r="E151" s="4">
        <v>1551</v>
      </c>
      <c r="F151" s="4">
        <v>1551</v>
      </c>
      <c r="G151" s="126">
        <v>1</v>
      </c>
    </row>
    <row r="152" spans="1:7" s="62" customFormat="1">
      <c r="A152" s="30"/>
      <c r="B152" s="124" t="s">
        <v>238</v>
      </c>
      <c r="C152" s="30" t="s">
        <v>195</v>
      </c>
      <c r="D152" s="4">
        <v>24135</v>
      </c>
      <c r="E152" s="4">
        <v>7340</v>
      </c>
      <c r="F152" s="4">
        <v>7340</v>
      </c>
      <c r="G152" s="126">
        <v>8003</v>
      </c>
    </row>
    <row r="153" spans="1:7" s="62" customFormat="1">
      <c r="A153" s="30"/>
      <c r="B153" s="124" t="s">
        <v>385</v>
      </c>
      <c r="C153" s="30" t="s">
        <v>196</v>
      </c>
      <c r="D153" s="4">
        <v>294</v>
      </c>
      <c r="E153" s="4">
        <v>1</v>
      </c>
      <c r="F153" s="4">
        <v>1</v>
      </c>
      <c r="G153" s="126">
        <v>1</v>
      </c>
    </row>
    <row r="154" spans="1:7" s="62" customFormat="1">
      <c r="A154" s="30"/>
      <c r="B154" s="124" t="s">
        <v>239</v>
      </c>
      <c r="C154" s="30" t="s">
        <v>197</v>
      </c>
      <c r="D154" s="4">
        <v>500</v>
      </c>
      <c r="E154" s="4">
        <v>1</v>
      </c>
      <c r="F154" s="4">
        <v>1</v>
      </c>
      <c r="G154" s="126">
        <v>1</v>
      </c>
    </row>
    <row r="155" spans="1:7">
      <c r="B155" s="86" t="s">
        <v>42</v>
      </c>
      <c r="C155" s="67" t="s">
        <v>198</v>
      </c>
      <c r="D155" s="8">
        <v>250</v>
      </c>
      <c r="E155" s="8">
        <v>250</v>
      </c>
      <c r="F155" s="8">
        <v>250</v>
      </c>
      <c r="G155" s="126">
        <v>250</v>
      </c>
    </row>
    <row r="156" spans="1:7">
      <c r="B156" s="86" t="s">
        <v>43</v>
      </c>
      <c r="C156" s="67" t="s">
        <v>17</v>
      </c>
      <c r="D156" s="8">
        <v>3800</v>
      </c>
      <c r="E156" s="8">
        <v>2058</v>
      </c>
      <c r="F156" s="8">
        <v>2058</v>
      </c>
      <c r="G156" s="126">
        <v>4442</v>
      </c>
    </row>
    <row r="157" spans="1:7" s="62" customFormat="1">
      <c r="A157" s="30"/>
      <c r="B157" s="124" t="s">
        <v>240</v>
      </c>
      <c r="C157" s="30" t="s">
        <v>202</v>
      </c>
      <c r="D157" s="4">
        <v>1001</v>
      </c>
      <c r="E157" s="4">
        <v>1</v>
      </c>
      <c r="F157" s="4">
        <v>1</v>
      </c>
      <c r="G157" s="126">
        <v>1000</v>
      </c>
    </row>
    <row r="158" spans="1:7">
      <c r="B158" s="86" t="s">
        <v>311</v>
      </c>
      <c r="C158" s="30" t="s">
        <v>299</v>
      </c>
      <c r="D158" s="4">
        <v>501</v>
      </c>
      <c r="E158" s="4">
        <v>1</v>
      </c>
      <c r="F158" s="4">
        <v>1</v>
      </c>
      <c r="G158" s="126">
        <v>2001</v>
      </c>
    </row>
    <row r="159" spans="1:7">
      <c r="B159" s="86" t="s">
        <v>431</v>
      </c>
      <c r="C159" s="30" t="s">
        <v>296</v>
      </c>
      <c r="D159" s="2">
        <v>0</v>
      </c>
      <c r="E159" s="4">
        <v>1663</v>
      </c>
      <c r="F159" s="4">
        <v>1663</v>
      </c>
      <c r="G159" s="126">
        <v>4250</v>
      </c>
    </row>
    <row r="160" spans="1:7">
      <c r="B160" s="86" t="s">
        <v>85</v>
      </c>
      <c r="C160" s="67" t="s">
        <v>137</v>
      </c>
      <c r="D160" s="8">
        <v>163</v>
      </c>
      <c r="E160" s="10">
        <v>0</v>
      </c>
      <c r="F160" s="10">
        <v>0</v>
      </c>
      <c r="G160" s="10">
        <v>0</v>
      </c>
    </row>
    <row r="161" spans="1:7">
      <c r="A161" s="38" t="s">
        <v>9</v>
      </c>
      <c r="B161" s="75">
        <v>0.45</v>
      </c>
      <c r="C161" s="67" t="s">
        <v>179</v>
      </c>
      <c r="D161" s="5">
        <f t="shared" ref="D161:E161" si="25">SUM(D149:D160)</f>
        <v>68575</v>
      </c>
      <c r="E161" s="5">
        <f t="shared" si="25"/>
        <v>97268</v>
      </c>
      <c r="F161" s="5">
        <f t="shared" ref="F161:G161" si="26">SUM(F149:F160)</f>
        <v>97268</v>
      </c>
      <c r="G161" s="5">
        <f t="shared" si="26"/>
        <v>109025</v>
      </c>
    </row>
    <row r="162" spans="1:7">
      <c r="B162" s="76"/>
      <c r="C162" s="67"/>
      <c r="D162" s="44"/>
      <c r="E162" s="44"/>
      <c r="F162" s="44"/>
      <c r="G162" s="44"/>
    </row>
    <row r="163" spans="1:7">
      <c r="B163" s="75">
        <v>0.46</v>
      </c>
      <c r="C163" s="67" t="s">
        <v>180</v>
      </c>
      <c r="D163" s="44"/>
      <c r="E163" s="44"/>
      <c r="F163" s="44"/>
      <c r="G163" s="44"/>
    </row>
    <row r="164" spans="1:7">
      <c r="B164" s="86" t="s">
        <v>44</v>
      </c>
      <c r="C164" s="67" t="s">
        <v>41</v>
      </c>
      <c r="D164" s="4">
        <v>17887</v>
      </c>
      <c r="E164" s="4">
        <v>30241</v>
      </c>
      <c r="F164" s="4">
        <v>30241</v>
      </c>
      <c r="G164" s="126">
        <v>29583</v>
      </c>
    </row>
    <row r="165" spans="1:7">
      <c r="B165" s="86" t="s">
        <v>143</v>
      </c>
      <c r="C165" s="67" t="s">
        <v>140</v>
      </c>
      <c r="D165" s="4">
        <v>1646</v>
      </c>
      <c r="E165" s="4">
        <v>1929</v>
      </c>
      <c r="F165" s="4">
        <v>1929</v>
      </c>
      <c r="G165" s="126">
        <v>24283</v>
      </c>
    </row>
    <row r="166" spans="1:7" s="62" customFormat="1">
      <c r="A166" s="30"/>
      <c r="B166" s="124" t="s">
        <v>241</v>
      </c>
      <c r="C166" s="30" t="s">
        <v>194</v>
      </c>
      <c r="D166" s="4">
        <v>229</v>
      </c>
      <c r="E166" s="4">
        <v>917</v>
      </c>
      <c r="F166" s="4">
        <v>917</v>
      </c>
      <c r="G166" s="126">
        <v>1</v>
      </c>
    </row>
    <row r="167" spans="1:7" s="62" customFormat="1">
      <c r="A167" s="30"/>
      <c r="B167" s="124" t="s">
        <v>242</v>
      </c>
      <c r="C167" s="30" t="s">
        <v>195</v>
      </c>
      <c r="D167" s="4">
        <v>12355</v>
      </c>
      <c r="E167" s="4">
        <v>4231</v>
      </c>
      <c r="F167" s="4">
        <v>4231</v>
      </c>
      <c r="G167" s="126">
        <v>4192</v>
      </c>
    </row>
    <row r="168" spans="1:7" s="62" customFormat="1">
      <c r="A168" s="30"/>
      <c r="B168" s="124" t="s">
        <v>243</v>
      </c>
      <c r="C168" s="30" t="s">
        <v>197</v>
      </c>
      <c r="D168" s="2">
        <v>0</v>
      </c>
      <c r="E168" s="4">
        <v>1</v>
      </c>
      <c r="F168" s="4">
        <v>1</v>
      </c>
      <c r="G168" s="126">
        <v>1</v>
      </c>
    </row>
    <row r="169" spans="1:7">
      <c r="B169" s="86" t="s">
        <v>45</v>
      </c>
      <c r="C169" s="67" t="s">
        <v>198</v>
      </c>
      <c r="D169" s="4">
        <v>350</v>
      </c>
      <c r="E169" s="4">
        <v>350</v>
      </c>
      <c r="F169" s="4">
        <v>350</v>
      </c>
      <c r="G169" s="126">
        <v>350</v>
      </c>
    </row>
    <row r="170" spans="1:7">
      <c r="B170" s="86" t="s">
        <v>46</v>
      </c>
      <c r="C170" s="67" t="s">
        <v>17</v>
      </c>
      <c r="D170" s="4">
        <v>1297</v>
      </c>
      <c r="E170" s="4">
        <v>1897</v>
      </c>
      <c r="F170" s="4">
        <v>1897</v>
      </c>
      <c r="G170" s="126">
        <v>3300</v>
      </c>
    </row>
    <row r="171" spans="1:7" s="62" customFormat="1">
      <c r="A171" s="30"/>
      <c r="B171" s="124" t="s">
        <v>244</v>
      </c>
      <c r="C171" s="30" t="s">
        <v>202</v>
      </c>
      <c r="D171" s="2">
        <v>0</v>
      </c>
      <c r="E171" s="4">
        <v>1</v>
      </c>
      <c r="F171" s="4">
        <v>1</v>
      </c>
      <c r="G171" s="126">
        <v>1</v>
      </c>
    </row>
    <row r="172" spans="1:7" s="62" customFormat="1">
      <c r="A172" s="30"/>
      <c r="B172" s="124" t="s">
        <v>312</v>
      </c>
      <c r="C172" s="30" t="s">
        <v>299</v>
      </c>
      <c r="D172" s="2">
        <v>0</v>
      </c>
      <c r="E172" s="4">
        <v>1000</v>
      </c>
      <c r="F172" s="4">
        <v>1000</v>
      </c>
      <c r="G172" s="126">
        <v>501</v>
      </c>
    </row>
    <row r="173" spans="1:7" s="62" customFormat="1">
      <c r="A173" s="30"/>
      <c r="B173" s="124" t="s">
        <v>437</v>
      </c>
      <c r="C173" s="30" t="s">
        <v>296</v>
      </c>
      <c r="D173" s="2">
        <v>0</v>
      </c>
      <c r="E173" s="4">
        <v>100</v>
      </c>
      <c r="F173" s="4">
        <v>100</v>
      </c>
      <c r="G173" s="126">
        <v>100</v>
      </c>
    </row>
    <row r="174" spans="1:7">
      <c r="B174" s="86" t="s">
        <v>86</v>
      </c>
      <c r="C174" s="67" t="s">
        <v>137</v>
      </c>
      <c r="D174" s="3">
        <v>99</v>
      </c>
      <c r="E174" s="12">
        <v>0</v>
      </c>
      <c r="F174" s="12">
        <v>0</v>
      </c>
      <c r="G174" s="12">
        <v>0</v>
      </c>
    </row>
    <row r="175" spans="1:7">
      <c r="A175" s="38" t="s">
        <v>9</v>
      </c>
      <c r="B175" s="75">
        <v>0.46</v>
      </c>
      <c r="C175" s="67" t="s">
        <v>180</v>
      </c>
      <c r="D175" s="5">
        <f t="shared" ref="D175:E175" si="27">SUM(D164:D174)</f>
        <v>33863</v>
      </c>
      <c r="E175" s="5">
        <f t="shared" si="27"/>
        <v>40667</v>
      </c>
      <c r="F175" s="5">
        <f t="shared" ref="F175:G175" si="28">SUM(F164:F174)</f>
        <v>40667</v>
      </c>
      <c r="G175" s="5">
        <f t="shared" si="28"/>
        <v>62312</v>
      </c>
    </row>
    <row r="176" spans="1:7">
      <c r="B176" s="76"/>
      <c r="C176" s="67"/>
      <c r="D176" s="44"/>
      <c r="E176" s="44"/>
      <c r="F176" s="44"/>
      <c r="G176" s="44"/>
    </row>
    <row r="177" spans="1:7">
      <c r="B177" s="75">
        <v>0.47</v>
      </c>
      <c r="C177" s="67" t="s">
        <v>181</v>
      </c>
      <c r="D177" s="44"/>
      <c r="E177" s="44"/>
      <c r="F177" s="44"/>
      <c r="G177" s="44"/>
    </row>
    <row r="178" spans="1:7">
      <c r="B178" s="86" t="s">
        <v>47</v>
      </c>
      <c r="C178" s="67" t="s">
        <v>41</v>
      </c>
      <c r="D178" s="4">
        <v>12590</v>
      </c>
      <c r="E178" s="4">
        <v>26885</v>
      </c>
      <c r="F178" s="4">
        <v>26885</v>
      </c>
      <c r="G178" s="126">
        <v>28469</v>
      </c>
    </row>
    <row r="179" spans="1:7">
      <c r="B179" s="86" t="s">
        <v>144</v>
      </c>
      <c r="C179" s="67" t="s">
        <v>140</v>
      </c>
      <c r="D179" s="4">
        <v>3738</v>
      </c>
      <c r="E179" s="4">
        <v>3740</v>
      </c>
      <c r="F179" s="4">
        <v>3740</v>
      </c>
      <c r="G179" s="126">
        <v>7398</v>
      </c>
    </row>
    <row r="180" spans="1:7" s="62" customFormat="1">
      <c r="A180" s="30"/>
      <c r="B180" s="124" t="s">
        <v>245</v>
      </c>
      <c r="C180" s="30" t="s">
        <v>194</v>
      </c>
      <c r="D180" s="4">
        <v>213</v>
      </c>
      <c r="E180" s="4">
        <v>808</v>
      </c>
      <c r="F180" s="4">
        <v>808</v>
      </c>
      <c r="G180" s="126">
        <v>1</v>
      </c>
    </row>
    <row r="181" spans="1:7" s="62" customFormat="1">
      <c r="A181" s="30"/>
      <c r="B181" s="124" t="s">
        <v>246</v>
      </c>
      <c r="C181" s="30" t="s">
        <v>195</v>
      </c>
      <c r="D181" s="4">
        <v>10386</v>
      </c>
      <c r="E181" s="4">
        <v>4060</v>
      </c>
      <c r="F181" s="4">
        <v>4060</v>
      </c>
      <c r="G181" s="126">
        <v>4632</v>
      </c>
    </row>
    <row r="182" spans="1:7" s="62" customFormat="1">
      <c r="A182" s="30"/>
      <c r="B182" s="124" t="s">
        <v>247</v>
      </c>
      <c r="C182" s="30" t="s">
        <v>197</v>
      </c>
      <c r="D182" s="2">
        <v>0</v>
      </c>
      <c r="E182" s="4">
        <v>1</v>
      </c>
      <c r="F182" s="4">
        <v>1</v>
      </c>
      <c r="G182" s="126">
        <v>1</v>
      </c>
    </row>
    <row r="183" spans="1:7">
      <c r="B183" s="86" t="s">
        <v>48</v>
      </c>
      <c r="C183" s="67" t="s">
        <v>198</v>
      </c>
      <c r="D183" s="4">
        <v>247</v>
      </c>
      <c r="E183" s="4">
        <v>247</v>
      </c>
      <c r="F183" s="4">
        <v>247</v>
      </c>
      <c r="G183" s="126">
        <v>247</v>
      </c>
    </row>
    <row r="184" spans="1:7">
      <c r="B184" s="86" t="s">
        <v>49</v>
      </c>
      <c r="C184" s="67" t="s">
        <v>17</v>
      </c>
      <c r="D184" s="4">
        <v>1228</v>
      </c>
      <c r="E184" s="4">
        <v>1328</v>
      </c>
      <c r="F184" s="4">
        <v>1328</v>
      </c>
      <c r="G184" s="126">
        <v>2300</v>
      </c>
    </row>
    <row r="185" spans="1:7" s="62" customFormat="1">
      <c r="A185" s="30"/>
      <c r="B185" s="124" t="s">
        <v>248</v>
      </c>
      <c r="C185" s="30" t="s">
        <v>202</v>
      </c>
      <c r="D185" s="2">
        <v>0</v>
      </c>
      <c r="E185" s="4">
        <v>1</v>
      </c>
      <c r="F185" s="4">
        <v>1</v>
      </c>
      <c r="G185" s="126">
        <v>1</v>
      </c>
    </row>
    <row r="186" spans="1:7" s="62" customFormat="1">
      <c r="A186" s="30"/>
      <c r="B186" s="124" t="s">
        <v>313</v>
      </c>
      <c r="C186" s="30" t="s">
        <v>299</v>
      </c>
      <c r="D186" s="2">
        <v>0</v>
      </c>
      <c r="E186" s="4">
        <v>1000</v>
      </c>
      <c r="F186" s="4">
        <v>1000</v>
      </c>
      <c r="G186" s="126">
        <v>1</v>
      </c>
    </row>
    <row r="187" spans="1:7" s="62" customFormat="1">
      <c r="A187" s="135"/>
      <c r="B187" s="136" t="s">
        <v>438</v>
      </c>
      <c r="C187" s="135" t="s">
        <v>296</v>
      </c>
      <c r="D187" s="2">
        <v>0</v>
      </c>
      <c r="E187" s="4">
        <v>60</v>
      </c>
      <c r="F187" s="4">
        <v>60</v>
      </c>
      <c r="G187" s="126">
        <v>60</v>
      </c>
    </row>
    <row r="188" spans="1:7">
      <c r="A188" s="70" t="s">
        <v>9</v>
      </c>
      <c r="B188" s="77">
        <v>0.47</v>
      </c>
      <c r="C188" s="72" t="s">
        <v>181</v>
      </c>
      <c r="D188" s="5">
        <f t="shared" ref="D188:G188" si="29">SUM(D178:D187)</f>
        <v>28402</v>
      </c>
      <c r="E188" s="5">
        <f t="shared" si="29"/>
        <v>38130</v>
      </c>
      <c r="F188" s="5">
        <f t="shared" si="29"/>
        <v>38130</v>
      </c>
      <c r="G188" s="5">
        <f t="shared" si="29"/>
        <v>43110</v>
      </c>
    </row>
    <row r="189" spans="1:7">
      <c r="A189" s="79"/>
      <c r="B189" s="138"/>
      <c r="C189" s="80"/>
      <c r="D189" s="44"/>
      <c r="E189" s="44"/>
      <c r="F189" s="44"/>
      <c r="G189" s="44"/>
    </row>
    <row r="190" spans="1:7">
      <c r="B190" s="75">
        <v>0.48</v>
      </c>
      <c r="C190" s="67" t="s">
        <v>182</v>
      </c>
      <c r="D190" s="44"/>
      <c r="E190" s="44"/>
      <c r="F190" s="44"/>
      <c r="G190" s="44"/>
    </row>
    <row r="191" spans="1:7">
      <c r="B191" s="86" t="s">
        <v>50</v>
      </c>
      <c r="C191" s="67" t="s">
        <v>41</v>
      </c>
      <c r="D191" s="4">
        <v>29349</v>
      </c>
      <c r="E191" s="4">
        <v>34634</v>
      </c>
      <c r="F191" s="4">
        <v>34634</v>
      </c>
      <c r="G191" s="126">
        <v>34451</v>
      </c>
    </row>
    <row r="192" spans="1:7">
      <c r="B192" s="86" t="s">
        <v>145</v>
      </c>
      <c r="C192" s="67" t="s">
        <v>140</v>
      </c>
      <c r="D192" s="4">
        <v>6724</v>
      </c>
      <c r="E192" s="4">
        <v>46806</v>
      </c>
      <c r="F192" s="4">
        <v>46806</v>
      </c>
      <c r="G192" s="126">
        <v>45171</v>
      </c>
    </row>
    <row r="193" spans="1:7" s="62" customFormat="1">
      <c r="A193" s="30"/>
      <c r="B193" s="124" t="s">
        <v>249</v>
      </c>
      <c r="C193" s="30" t="s">
        <v>194</v>
      </c>
      <c r="D193" s="4">
        <v>1139</v>
      </c>
      <c r="E193" s="4">
        <v>1050</v>
      </c>
      <c r="F193" s="4">
        <v>1050</v>
      </c>
      <c r="G193" s="126">
        <v>1</v>
      </c>
    </row>
    <row r="194" spans="1:7" s="62" customFormat="1">
      <c r="A194" s="30"/>
      <c r="B194" s="124" t="s">
        <v>250</v>
      </c>
      <c r="C194" s="30" t="s">
        <v>195</v>
      </c>
      <c r="D194" s="4">
        <v>13509</v>
      </c>
      <c r="E194" s="4">
        <v>4917</v>
      </c>
      <c r="F194" s="4">
        <v>4917</v>
      </c>
      <c r="G194" s="126">
        <v>4449</v>
      </c>
    </row>
    <row r="195" spans="1:7" s="62" customFormat="1">
      <c r="A195" s="30"/>
      <c r="B195" s="124" t="s">
        <v>251</v>
      </c>
      <c r="C195" s="30" t="s">
        <v>197</v>
      </c>
      <c r="D195" s="2">
        <v>0</v>
      </c>
      <c r="E195" s="4">
        <v>1</v>
      </c>
      <c r="F195" s="4">
        <v>1</v>
      </c>
      <c r="G195" s="126">
        <v>1</v>
      </c>
    </row>
    <row r="196" spans="1:7">
      <c r="B196" s="86" t="s">
        <v>51</v>
      </c>
      <c r="C196" s="67" t="s">
        <v>198</v>
      </c>
      <c r="D196" s="4">
        <v>440</v>
      </c>
      <c r="E196" s="4">
        <v>441</v>
      </c>
      <c r="F196" s="4">
        <v>441</v>
      </c>
      <c r="G196" s="126">
        <v>441</v>
      </c>
    </row>
    <row r="197" spans="1:7">
      <c r="B197" s="86" t="s">
        <v>52</v>
      </c>
      <c r="C197" s="67" t="s">
        <v>17</v>
      </c>
      <c r="D197" s="4">
        <v>1549</v>
      </c>
      <c r="E197" s="4">
        <v>1649</v>
      </c>
      <c r="F197" s="4">
        <v>1649</v>
      </c>
      <c r="G197" s="126">
        <v>2700</v>
      </c>
    </row>
    <row r="198" spans="1:7" s="62" customFormat="1">
      <c r="A198" s="30"/>
      <c r="B198" s="124" t="s">
        <v>252</v>
      </c>
      <c r="C198" s="30" t="s">
        <v>202</v>
      </c>
      <c r="D198" s="2">
        <v>0</v>
      </c>
      <c r="E198" s="4">
        <v>1</v>
      </c>
      <c r="F198" s="4">
        <v>1</v>
      </c>
      <c r="G198" s="126">
        <v>1</v>
      </c>
    </row>
    <row r="199" spans="1:7" s="62" customFormat="1">
      <c r="A199" s="30"/>
      <c r="B199" s="124" t="s">
        <v>314</v>
      </c>
      <c r="C199" s="30" t="s">
        <v>299</v>
      </c>
      <c r="D199" s="2">
        <v>0</v>
      </c>
      <c r="E199" s="4">
        <v>1</v>
      </c>
      <c r="F199" s="4">
        <v>1</v>
      </c>
      <c r="G199" s="126">
        <v>1</v>
      </c>
    </row>
    <row r="200" spans="1:7" s="62" customFormat="1">
      <c r="A200" s="30"/>
      <c r="B200" s="124" t="s">
        <v>439</v>
      </c>
      <c r="C200" s="30" t="s">
        <v>296</v>
      </c>
      <c r="D200" s="2">
        <v>0</v>
      </c>
      <c r="E200" s="4">
        <v>218</v>
      </c>
      <c r="F200" s="4">
        <v>218</v>
      </c>
      <c r="G200" s="126">
        <v>218</v>
      </c>
    </row>
    <row r="201" spans="1:7">
      <c r="B201" s="86" t="s">
        <v>87</v>
      </c>
      <c r="C201" s="67" t="s">
        <v>137</v>
      </c>
      <c r="D201" s="8">
        <v>217</v>
      </c>
      <c r="E201" s="10">
        <v>0</v>
      </c>
      <c r="F201" s="10">
        <v>0</v>
      </c>
      <c r="G201" s="10">
        <v>0</v>
      </c>
    </row>
    <row r="202" spans="1:7">
      <c r="A202" s="38" t="s">
        <v>9</v>
      </c>
      <c r="B202" s="75">
        <v>0.48</v>
      </c>
      <c r="C202" s="67" t="s">
        <v>182</v>
      </c>
      <c r="D202" s="5">
        <f t="shared" ref="D202:E202" si="30">SUM(D191:D201)</f>
        <v>52927</v>
      </c>
      <c r="E202" s="5">
        <f t="shared" si="30"/>
        <v>89718</v>
      </c>
      <c r="F202" s="5">
        <f t="shared" ref="F202:G202" si="31">SUM(F191:F201)</f>
        <v>89718</v>
      </c>
      <c r="G202" s="5">
        <f t="shared" si="31"/>
        <v>87434</v>
      </c>
    </row>
    <row r="203" spans="1:7">
      <c r="B203" s="75"/>
      <c r="C203" s="67"/>
      <c r="D203" s="4"/>
      <c r="E203" s="4"/>
      <c r="F203" s="4"/>
      <c r="G203" s="4"/>
    </row>
    <row r="204" spans="1:7">
      <c r="B204" s="75">
        <v>0.49</v>
      </c>
      <c r="C204" s="67" t="s">
        <v>183</v>
      </c>
      <c r="D204" s="4"/>
      <c r="E204" s="4"/>
      <c r="F204" s="4"/>
      <c r="G204" s="4"/>
    </row>
    <row r="205" spans="1:7">
      <c r="B205" s="86" t="s">
        <v>184</v>
      </c>
      <c r="C205" s="67" t="s">
        <v>41</v>
      </c>
      <c r="D205" s="4">
        <v>29020</v>
      </c>
      <c r="E205" s="8">
        <v>52011</v>
      </c>
      <c r="F205" s="8">
        <v>52011</v>
      </c>
      <c r="G205" s="126">
        <v>154259</v>
      </c>
    </row>
    <row r="206" spans="1:7">
      <c r="B206" s="86" t="s">
        <v>185</v>
      </c>
      <c r="C206" s="67" t="s">
        <v>140</v>
      </c>
      <c r="D206" s="4">
        <v>7345</v>
      </c>
      <c r="E206" s="4">
        <v>28428</v>
      </c>
      <c r="F206" s="4">
        <v>28428</v>
      </c>
      <c r="G206" s="126">
        <v>27963</v>
      </c>
    </row>
    <row r="207" spans="1:7" s="62" customFormat="1">
      <c r="A207" s="30"/>
      <c r="B207" s="124" t="s">
        <v>253</v>
      </c>
      <c r="C207" s="30" t="s">
        <v>194</v>
      </c>
      <c r="D207" s="4">
        <v>1197</v>
      </c>
      <c r="E207" s="4">
        <v>1570</v>
      </c>
      <c r="F207" s="4">
        <v>1570</v>
      </c>
      <c r="G207" s="126">
        <v>1</v>
      </c>
    </row>
    <row r="208" spans="1:7" s="62" customFormat="1" ht="15" customHeight="1">
      <c r="A208" s="30"/>
      <c r="B208" s="124" t="s">
        <v>254</v>
      </c>
      <c r="C208" s="30" t="s">
        <v>195</v>
      </c>
      <c r="D208" s="4">
        <v>23154</v>
      </c>
      <c r="E208" s="4">
        <v>7497</v>
      </c>
      <c r="F208" s="4">
        <v>7497</v>
      </c>
      <c r="G208" s="126">
        <v>8354</v>
      </c>
    </row>
    <row r="209" spans="1:7" s="62" customFormat="1" ht="15" customHeight="1">
      <c r="A209" s="30"/>
      <c r="B209" s="124" t="s">
        <v>255</v>
      </c>
      <c r="C209" s="30" t="s">
        <v>197</v>
      </c>
      <c r="D209" s="2">
        <v>0</v>
      </c>
      <c r="E209" s="4">
        <v>1</v>
      </c>
      <c r="F209" s="4">
        <v>1</v>
      </c>
      <c r="G209" s="126">
        <v>1</v>
      </c>
    </row>
    <row r="210" spans="1:7" ht="15" customHeight="1">
      <c r="B210" s="86" t="s">
        <v>186</v>
      </c>
      <c r="C210" s="67" t="s">
        <v>198</v>
      </c>
      <c r="D210" s="4">
        <v>250</v>
      </c>
      <c r="E210" s="4">
        <v>250</v>
      </c>
      <c r="F210" s="4">
        <v>250</v>
      </c>
      <c r="G210" s="126">
        <v>250</v>
      </c>
    </row>
    <row r="211" spans="1:7" ht="15" customHeight="1">
      <c r="B211" s="86" t="s">
        <v>187</v>
      </c>
      <c r="C211" s="67" t="s">
        <v>17</v>
      </c>
      <c r="D211" s="4">
        <v>1998</v>
      </c>
      <c r="E211" s="4">
        <v>1998</v>
      </c>
      <c r="F211" s="4">
        <v>1998</v>
      </c>
      <c r="G211" s="126">
        <v>4500</v>
      </c>
    </row>
    <row r="212" spans="1:7" s="62" customFormat="1" ht="15" customHeight="1">
      <c r="A212" s="30"/>
      <c r="B212" s="124" t="s">
        <v>256</v>
      </c>
      <c r="C212" s="30" t="s">
        <v>202</v>
      </c>
      <c r="D212" s="4">
        <v>500</v>
      </c>
      <c r="E212" s="4">
        <v>1</v>
      </c>
      <c r="F212" s="4">
        <v>1</v>
      </c>
      <c r="G212" s="126">
        <v>1</v>
      </c>
    </row>
    <row r="213" spans="1:7" s="62" customFormat="1" ht="15" customHeight="1">
      <c r="A213" s="30"/>
      <c r="B213" s="124" t="s">
        <v>315</v>
      </c>
      <c r="C213" s="30" t="s">
        <v>299</v>
      </c>
      <c r="D213" s="3">
        <v>26</v>
      </c>
      <c r="E213" s="3">
        <v>1</v>
      </c>
      <c r="F213" s="3">
        <v>1</v>
      </c>
      <c r="G213" s="131">
        <v>1</v>
      </c>
    </row>
    <row r="214" spans="1:7" ht="15" customHeight="1">
      <c r="A214" s="38" t="s">
        <v>9</v>
      </c>
      <c r="B214" s="75">
        <v>0.49</v>
      </c>
      <c r="C214" s="67" t="s">
        <v>183</v>
      </c>
      <c r="D214" s="3">
        <f t="shared" ref="D214:E214" si="32">SUM(D205:D213)</f>
        <v>63490</v>
      </c>
      <c r="E214" s="3">
        <f t="shared" si="32"/>
        <v>91757</v>
      </c>
      <c r="F214" s="3">
        <f t="shared" ref="F214:G214" si="33">SUM(F205:F213)</f>
        <v>91757</v>
      </c>
      <c r="G214" s="3">
        <f t="shared" si="33"/>
        <v>195330</v>
      </c>
    </row>
    <row r="215" spans="1:7" ht="15" customHeight="1">
      <c r="B215" s="75"/>
      <c r="C215" s="67"/>
      <c r="D215" s="4"/>
      <c r="E215" s="4"/>
      <c r="F215" s="4"/>
      <c r="G215" s="4"/>
    </row>
    <row r="216" spans="1:7" ht="15" customHeight="1">
      <c r="B216" s="78" t="s">
        <v>193</v>
      </c>
      <c r="C216" s="67" t="s">
        <v>188</v>
      </c>
      <c r="D216" s="4"/>
      <c r="E216" s="4"/>
      <c r="F216" s="4"/>
      <c r="G216" s="4"/>
    </row>
    <row r="217" spans="1:7" ht="15" customHeight="1">
      <c r="B217" s="86" t="s">
        <v>189</v>
      </c>
      <c r="C217" s="67" t="s">
        <v>41</v>
      </c>
      <c r="D217" s="4">
        <v>26546</v>
      </c>
      <c r="E217" s="4">
        <v>48232</v>
      </c>
      <c r="F217" s="4">
        <v>48232</v>
      </c>
      <c r="G217" s="126">
        <v>56862</v>
      </c>
    </row>
    <row r="218" spans="1:7" ht="15" customHeight="1">
      <c r="B218" s="86" t="s">
        <v>190</v>
      </c>
      <c r="C218" s="67" t="s">
        <v>140</v>
      </c>
      <c r="D218" s="4">
        <v>8188</v>
      </c>
      <c r="E218" s="4">
        <v>35767</v>
      </c>
      <c r="F218" s="4">
        <v>35767</v>
      </c>
      <c r="G218" s="126">
        <v>34246</v>
      </c>
    </row>
    <row r="219" spans="1:7" s="62" customFormat="1" ht="15" customHeight="1">
      <c r="A219" s="30"/>
      <c r="B219" s="124" t="s">
        <v>257</v>
      </c>
      <c r="C219" s="30" t="s">
        <v>194</v>
      </c>
      <c r="D219" s="4">
        <v>396</v>
      </c>
      <c r="E219" s="4">
        <v>1462</v>
      </c>
      <c r="F219" s="4">
        <v>1462</v>
      </c>
      <c r="G219" s="126">
        <v>1</v>
      </c>
    </row>
    <row r="220" spans="1:7" s="62" customFormat="1" ht="15" customHeight="1">
      <c r="A220" s="30"/>
      <c r="B220" s="124" t="s">
        <v>258</v>
      </c>
      <c r="C220" s="30" t="s">
        <v>195</v>
      </c>
      <c r="D220" s="4">
        <v>17775</v>
      </c>
      <c r="E220" s="4">
        <v>6502</v>
      </c>
      <c r="F220" s="4">
        <v>6502</v>
      </c>
      <c r="G220" s="126">
        <v>7645</v>
      </c>
    </row>
    <row r="221" spans="1:7" s="62" customFormat="1" ht="15" customHeight="1">
      <c r="A221" s="30"/>
      <c r="B221" s="124" t="s">
        <v>259</v>
      </c>
      <c r="C221" s="30" t="s">
        <v>197</v>
      </c>
      <c r="D221" s="2">
        <v>0</v>
      </c>
      <c r="E221" s="4">
        <v>1</v>
      </c>
      <c r="F221" s="4">
        <v>1</v>
      </c>
      <c r="G221" s="126">
        <v>1</v>
      </c>
    </row>
    <row r="222" spans="1:7" ht="15" customHeight="1">
      <c r="B222" s="86" t="s">
        <v>191</v>
      </c>
      <c r="C222" s="67" t="s">
        <v>198</v>
      </c>
      <c r="D222" s="4">
        <v>300</v>
      </c>
      <c r="E222" s="4">
        <v>300</v>
      </c>
      <c r="F222" s="4">
        <v>300</v>
      </c>
      <c r="G222" s="126">
        <v>300</v>
      </c>
    </row>
    <row r="223" spans="1:7" ht="15" customHeight="1">
      <c r="B223" s="86" t="s">
        <v>192</v>
      </c>
      <c r="C223" s="67" t="s">
        <v>17</v>
      </c>
      <c r="D223" s="4">
        <v>1997</v>
      </c>
      <c r="E223" s="4">
        <v>1498</v>
      </c>
      <c r="F223" s="4">
        <v>1498</v>
      </c>
      <c r="G223" s="126">
        <v>2300</v>
      </c>
    </row>
    <row r="224" spans="1:7" s="62" customFormat="1" ht="15" customHeight="1">
      <c r="A224" s="30"/>
      <c r="B224" s="124" t="s">
        <v>260</v>
      </c>
      <c r="C224" s="30" t="s">
        <v>202</v>
      </c>
      <c r="D224" s="2">
        <v>0</v>
      </c>
      <c r="E224" s="4">
        <v>1</v>
      </c>
      <c r="F224" s="4">
        <v>1</v>
      </c>
      <c r="G224" s="126">
        <v>1</v>
      </c>
    </row>
    <row r="225" spans="1:7" s="62" customFormat="1" ht="15" customHeight="1">
      <c r="A225" s="30"/>
      <c r="B225" s="124" t="s">
        <v>316</v>
      </c>
      <c r="C225" s="30" t="s">
        <v>299</v>
      </c>
      <c r="D225" s="3">
        <v>2154</v>
      </c>
      <c r="E225" s="3">
        <v>1</v>
      </c>
      <c r="F225" s="3">
        <v>1</v>
      </c>
      <c r="G225" s="131">
        <v>1</v>
      </c>
    </row>
    <row r="226" spans="1:7" ht="15" customHeight="1">
      <c r="A226" s="38" t="s">
        <v>9</v>
      </c>
      <c r="B226" s="78" t="s">
        <v>193</v>
      </c>
      <c r="C226" s="67" t="s">
        <v>188</v>
      </c>
      <c r="D226" s="3">
        <f t="shared" ref="D226:E226" si="34">SUM(D217:D225)</f>
        <v>57356</v>
      </c>
      <c r="E226" s="3">
        <f t="shared" si="34"/>
        <v>93764</v>
      </c>
      <c r="F226" s="3">
        <f t="shared" ref="F226:G226" si="35">SUM(F217:F225)</f>
        <v>93764</v>
      </c>
      <c r="G226" s="3">
        <f t="shared" si="35"/>
        <v>101357</v>
      </c>
    </row>
    <row r="227" spans="1:7" ht="14.1" customHeight="1">
      <c r="B227" s="78"/>
      <c r="C227" s="67"/>
      <c r="D227" s="4"/>
      <c r="E227" s="4"/>
      <c r="F227" s="4"/>
      <c r="G227" s="4"/>
    </row>
    <row r="228" spans="1:7" ht="14.1" customHeight="1">
      <c r="B228" s="78" t="s">
        <v>300</v>
      </c>
      <c r="C228" s="67" t="s">
        <v>348</v>
      </c>
      <c r="D228" s="4"/>
      <c r="E228" s="4"/>
      <c r="F228" s="4"/>
      <c r="G228" s="4"/>
    </row>
    <row r="229" spans="1:7" ht="14.1" customHeight="1">
      <c r="B229" s="78" t="s">
        <v>301</v>
      </c>
      <c r="C229" s="67" t="s">
        <v>13</v>
      </c>
      <c r="D229" s="4"/>
      <c r="E229" s="4"/>
      <c r="F229" s="4"/>
      <c r="G229" s="4"/>
    </row>
    <row r="230" spans="1:7" ht="14.1" customHeight="1">
      <c r="B230" s="78" t="s">
        <v>302</v>
      </c>
      <c r="C230" s="67" t="s">
        <v>299</v>
      </c>
      <c r="D230" s="4">
        <v>1164</v>
      </c>
      <c r="E230" s="4">
        <v>1164</v>
      </c>
      <c r="F230" s="4">
        <v>1164</v>
      </c>
      <c r="G230" s="131">
        <v>1164</v>
      </c>
    </row>
    <row r="231" spans="1:7" ht="14.1" customHeight="1">
      <c r="A231" s="38" t="s">
        <v>9</v>
      </c>
      <c r="B231" s="78" t="s">
        <v>301</v>
      </c>
      <c r="C231" s="67" t="s">
        <v>13</v>
      </c>
      <c r="D231" s="5">
        <f t="shared" ref="D231:E231" si="36">D230</f>
        <v>1164</v>
      </c>
      <c r="E231" s="5">
        <f t="shared" si="36"/>
        <v>1164</v>
      </c>
      <c r="F231" s="5">
        <f t="shared" ref="F231:G231" si="37">F230</f>
        <v>1164</v>
      </c>
      <c r="G231" s="5">
        <f t="shared" si="37"/>
        <v>1164</v>
      </c>
    </row>
    <row r="232" spans="1:7" ht="14.1" customHeight="1">
      <c r="B232" s="78"/>
      <c r="C232" s="67"/>
      <c r="D232" s="4"/>
      <c r="E232" s="4"/>
      <c r="F232" s="4"/>
      <c r="G232" s="4"/>
    </row>
    <row r="233" spans="1:7" ht="14.1" customHeight="1">
      <c r="B233" s="78" t="s">
        <v>303</v>
      </c>
      <c r="C233" s="67" t="s">
        <v>179</v>
      </c>
      <c r="D233" s="4"/>
      <c r="E233" s="4"/>
      <c r="F233" s="4"/>
      <c r="G233" s="4"/>
    </row>
    <row r="234" spans="1:7" ht="14.1" customHeight="1">
      <c r="A234" s="79"/>
      <c r="B234" s="81" t="s">
        <v>304</v>
      </c>
      <c r="C234" s="80" t="s">
        <v>299</v>
      </c>
      <c r="D234" s="4">
        <v>765</v>
      </c>
      <c r="E234" s="4">
        <v>800</v>
      </c>
      <c r="F234" s="4">
        <v>800</v>
      </c>
      <c r="G234" s="131">
        <v>800</v>
      </c>
    </row>
    <row r="235" spans="1:7" ht="14.1" customHeight="1">
      <c r="A235" s="70" t="s">
        <v>9</v>
      </c>
      <c r="B235" s="139" t="s">
        <v>303</v>
      </c>
      <c r="C235" s="72" t="s">
        <v>179</v>
      </c>
      <c r="D235" s="5">
        <f t="shared" ref="D235:E235" si="38">D234</f>
        <v>765</v>
      </c>
      <c r="E235" s="5">
        <f t="shared" si="38"/>
        <v>800</v>
      </c>
      <c r="F235" s="5">
        <f t="shared" ref="F235:G235" si="39">F234</f>
        <v>800</v>
      </c>
      <c r="G235" s="5">
        <f t="shared" si="39"/>
        <v>800</v>
      </c>
    </row>
    <row r="236" spans="1:7" ht="14.1" customHeight="1">
      <c r="A236" s="79"/>
      <c r="B236" s="81"/>
      <c r="C236" s="80"/>
      <c r="D236" s="4"/>
      <c r="E236" s="4"/>
      <c r="F236" s="4"/>
      <c r="G236" s="4"/>
    </row>
    <row r="237" spans="1:7" ht="14.1" customHeight="1">
      <c r="A237" s="79"/>
      <c r="B237" s="81" t="s">
        <v>353</v>
      </c>
      <c r="C237" s="80" t="s">
        <v>181</v>
      </c>
      <c r="D237" s="4"/>
      <c r="E237" s="4"/>
      <c r="F237" s="4"/>
      <c r="G237" s="4"/>
    </row>
    <row r="238" spans="1:7" ht="14.1" customHeight="1">
      <c r="B238" s="78" t="s">
        <v>354</v>
      </c>
      <c r="C238" s="67" t="s">
        <v>299</v>
      </c>
      <c r="D238" s="2">
        <v>0</v>
      </c>
      <c r="E238" s="4">
        <v>1</v>
      </c>
      <c r="F238" s="4">
        <v>1</v>
      </c>
      <c r="G238" s="13">
        <v>0</v>
      </c>
    </row>
    <row r="239" spans="1:7" ht="14.1" customHeight="1">
      <c r="A239" s="38" t="s">
        <v>9</v>
      </c>
      <c r="B239" s="78" t="s">
        <v>353</v>
      </c>
      <c r="C239" s="67" t="s">
        <v>181</v>
      </c>
      <c r="D239" s="11">
        <f t="shared" ref="D239:E239" si="40">D238</f>
        <v>0</v>
      </c>
      <c r="E239" s="5">
        <f t="shared" si="40"/>
        <v>1</v>
      </c>
      <c r="F239" s="5">
        <f t="shared" ref="F239:G239" si="41">F238</f>
        <v>1</v>
      </c>
      <c r="G239" s="11">
        <f t="shared" si="41"/>
        <v>0</v>
      </c>
    </row>
    <row r="240" spans="1:7" ht="9.9499999999999993" customHeight="1">
      <c r="B240" s="78"/>
      <c r="C240" s="67"/>
      <c r="D240" s="4"/>
      <c r="E240" s="4"/>
      <c r="F240" s="4"/>
      <c r="G240" s="4"/>
    </row>
    <row r="241" spans="1:7" ht="14.1" customHeight="1">
      <c r="B241" s="78" t="s">
        <v>355</v>
      </c>
      <c r="C241" s="67" t="s">
        <v>182</v>
      </c>
      <c r="D241" s="4"/>
      <c r="E241" s="4"/>
      <c r="F241" s="4"/>
      <c r="G241" s="4"/>
    </row>
    <row r="242" spans="1:7" ht="14.1" customHeight="1">
      <c r="B242" s="78" t="s">
        <v>356</v>
      </c>
      <c r="C242" s="67" t="s">
        <v>299</v>
      </c>
      <c r="D242" s="2">
        <v>0</v>
      </c>
      <c r="E242" s="4">
        <v>1</v>
      </c>
      <c r="F242" s="4">
        <v>1</v>
      </c>
      <c r="G242" s="13">
        <v>0</v>
      </c>
    </row>
    <row r="243" spans="1:7" ht="14.1" customHeight="1">
      <c r="A243" s="38" t="s">
        <v>9</v>
      </c>
      <c r="B243" s="78" t="s">
        <v>355</v>
      </c>
      <c r="C243" s="67" t="s">
        <v>182</v>
      </c>
      <c r="D243" s="11">
        <f t="shared" ref="D243:E243" si="42">D242</f>
        <v>0</v>
      </c>
      <c r="E243" s="5">
        <f t="shared" si="42"/>
        <v>1</v>
      </c>
      <c r="F243" s="5">
        <f t="shared" ref="F243:G243" si="43">F242</f>
        <v>1</v>
      </c>
      <c r="G243" s="11">
        <f t="shared" si="43"/>
        <v>0</v>
      </c>
    </row>
    <row r="244" spans="1:7" ht="9.9499999999999993" customHeight="1">
      <c r="B244" s="78"/>
      <c r="C244" s="67"/>
      <c r="D244" s="4"/>
      <c r="E244" s="4"/>
      <c r="F244" s="4"/>
      <c r="G244" s="4"/>
    </row>
    <row r="245" spans="1:7" ht="12.95" customHeight="1">
      <c r="B245" s="78" t="s">
        <v>305</v>
      </c>
      <c r="C245" s="67" t="s">
        <v>183</v>
      </c>
      <c r="D245" s="4"/>
      <c r="E245" s="4"/>
      <c r="F245" s="4"/>
      <c r="G245" s="4"/>
    </row>
    <row r="246" spans="1:7" ht="12.95" customHeight="1">
      <c r="B246" s="78" t="s">
        <v>306</v>
      </c>
      <c r="C246" s="67" t="s">
        <v>299</v>
      </c>
      <c r="D246" s="4">
        <v>654</v>
      </c>
      <c r="E246" s="4">
        <v>655</v>
      </c>
      <c r="F246" s="4">
        <v>655</v>
      </c>
      <c r="G246" s="13">
        <v>0</v>
      </c>
    </row>
    <row r="247" spans="1:7" ht="12.95" customHeight="1">
      <c r="A247" s="38" t="s">
        <v>9</v>
      </c>
      <c r="B247" s="78" t="s">
        <v>305</v>
      </c>
      <c r="C247" s="67" t="s">
        <v>183</v>
      </c>
      <c r="D247" s="5">
        <f t="shared" ref="D247:E247" si="44">D246</f>
        <v>654</v>
      </c>
      <c r="E247" s="5">
        <f t="shared" si="44"/>
        <v>655</v>
      </c>
      <c r="F247" s="5">
        <f t="shared" ref="F247:G247" si="45">F246</f>
        <v>655</v>
      </c>
      <c r="G247" s="11">
        <f t="shared" si="45"/>
        <v>0</v>
      </c>
    </row>
    <row r="248" spans="1:7" ht="12.95" customHeight="1">
      <c r="A248" s="38" t="s">
        <v>9</v>
      </c>
      <c r="B248" s="78" t="s">
        <v>300</v>
      </c>
      <c r="C248" s="67" t="s">
        <v>348</v>
      </c>
      <c r="D248" s="3">
        <f t="shared" ref="D248:E248" si="46">D231+D235+D247+D239+D243</f>
        <v>2583</v>
      </c>
      <c r="E248" s="3">
        <f t="shared" si="46"/>
        <v>2621</v>
      </c>
      <c r="F248" s="3">
        <f t="shared" ref="F248:G248" si="47">F231+F235+F247+F239+F243</f>
        <v>2621</v>
      </c>
      <c r="G248" s="3">
        <f t="shared" si="47"/>
        <v>1964</v>
      </c>
    </row>
    <row r="249" spans="1:7" ht="15" customHeight="1">
      <c r="A249" s="38" t="s">
        <v>9</v>
      </c>
      <c r="B249" s="65">
        <v>9.2999999999999999E-2</v>
      </c>
      <c r="C249" s="63" t="s">
        <v>39</v>
      </c>
      <c r="D249" s="3">
        <f t="shared" ref="D249:G249" si="48">D202+D188+D175+D161+D214+D226+D248</f>
        <v>307196</v>
      </c>
      <c r="E249" s="3">
        <f t="shared" si="48"/>
        <v>453925</v>
      </c>
      <c r="F249" s="3">
        <f t="shared" si="48"/>
        <v>453925</v>
      </c>
      <c r="G249" s="3">
        <f t="shared" si="48"/>
        <v>600532</v>
      </c>
    </row>
    <row r="250" spans="1:7" ht="9.9499999999999993" customHeight="1">
      <c r="B250" s="82"/>
      <c r="C250" s="63"/>
      <c r="D250" s="44"/>
      <c r="E250" s="44"/>
      <c r="F250" s="44"/>
      <c r="G250" s="44"/>
    </row>
    <row r="251" spans="1:7" ht="15" customHeight="1">
      <c r="B251" s="65">
        <v>9.4E-2</v>
      </c>
      <c r="C251" s="63" t="s">
        <v>69</v>
      </c>
      <c r="D251" s="44"/>
      <c r="E251" s="44"/>
      <c r="F251" s="44"/>
      <c r="G251" s="44"/>
    </row>
    <row r="252" spans="1:7" ht="15" customHeight="1">
      <c r="B252" s="42">
        <v>60</v>
      </c>
      <c r="C252" s="67" t="s">
        <v>53</v>
      </c>
      <c r="D252" s="44"/>
      <c r="E252" s="44"/>
      <c r="F252" s="44"/>
      <c r="G252" s="44"/>
    </row>
    <row r="253" spans="1:7">
      <c r="B253" s="42">
        <v>51</v>
      </c>
      <c r="C253" s="67" t="s">
        <v>57</v>
      </c>
      <c r="D253" s="44"/>
      <c r="E253" s="44"/>
      <c r="F253" s="44"/>
      <c r="G253" s="44"/>
    </row>
    <row r="254" spans="1:7">
      <c r="B254" s="86" t="s">
        <v>58</v>
      </c>
      <c r="C254" s="67" t="s">
        <v>41</v>
      </c>
      <c r="D254" s="8">
        <v>11938</v>
      </c>
      <c r="E254" s="8">
        <v>20978</v>
      </c>
      <c r="F254" s="8">
        <v>20978</v>
      </c>
      <c r="G254" s="126">
        <v>24719</v>
      </c>
    </row>
    <row r="255" spans="1:7">
      <c r="B255" s="86" t="s">
        <v>146</v>
      </c>
      <c r="C255" s="67" t="s">
        <v>140</v>
      </c>
      <c r="D255" s="4">
        <v>2290</v>
      </c>
      <c r="E255" s="4">
        <v>5541</v>
      </c>
      <c r="F255" s="4">
        <v>5541</v>
      </c>
      <c r="G255" s="126">
        <v>5414</v>
      </c>
    </row>
    <row r="256" spans="1:7" s="62" customFormat="1">
      <c r="A256" s="30"/>
      <c r="B256" s="124" t="s">
        <v>261</v>
      </c>
      <c r="C256" s="30" t="s">
        <v>194</v>
      </c>
      <c r="D256" s="4">
        <v>543</v>
      </c>
      <c r="E256" s="4">
        <v>636</v>
      </c>
      <c r="F256" s="4">
        <v>636</v>
      </c>
      <c r="G256" s="126">
        <v>1</v>
      </c>
    </row>
    <row r="257" spans="1:7" s="62" customFormat="1">
      <c r="A257" s="30"/>
      <c r="B257" s="124" t="s">
        <v>262</v>
      </c>
      <c r="C257" s="30" t="s">
        <v>195</v>
      </c>
      <c r="D257" s="4">
        <v>8053</v>
      </c>
      <c r="E257" s="4">
        <v>2934</v>
      </c>
      <c r="F257" s="4">
        <v>2934</v>
      </c>
      <c r="G257" s="126">
        <v>3435</v>
      </c>
    </row>
    <row r="258" spans="1:7">
      <c r="B258" s="86" t="s">
        <v>59</v>
      </c>
      <c r="C258" s="67" t="s">
        <v>198</v>
      </c>
      <c r="D258" s="4">
        <v>100</v>
      </c>
      <c r="E258" s="4">
        <v>100</v>
      </c>
      <c r="F258" s="4">
        <v>100</v>
      </c>
      <c r="G258" s="126">
        <v>200</v>
      </c>
    </row>
    <row r="259" spans="1:7">
      <c r="B259" s="86" t="s">
        <v>60</v>
      </c>
      <c r="C259" s="67" t="s">
        <v>17</v>
      </c>
      <c r="D259" s="8">
        <v>353</v>
      </c>
      <c r="E259" s="8">
        <v>600</v>
      </c>
      <c r="F259" s="8">
        <v>600</v>
      </c>
      <c r="G259" s="126">
        <v>800</v>
      </c>
    </row>
    <row r="260" spans="1:7" s="62" customFormat="1">
      <c r="A260" s="30"/>
      <c r="B260" s="124" t="s">
        <v>263</v>
      </c>
      <c r="C260" s="30" t="s">
        <v>202</v>
      </c>
      <c r="D260" s="4">
        <v>196</v>
      </c>
      <c r="E260" s="4">
        <v>1</v>
      </c>
      <c r="F260" s="4">
        <v>1</v>
      </c>
      <c r="G260" s="126">
        <v>1</v>
      </c>
    </row>
    <row r="261" spans="1:7" s="62" customFormat="1">
      <c r="A261" s="30"/>
      <c r="B261" s="124" t="s">
        <v>317</v>
      </c>
      <c r="C261" s="30" t="s">
        <v>299</v>
      </c>
      <c r="D261" s="2">
        <v>0</v>
      </c>
      <c r="E261" s="4">
        <v>1</v>
      </c>
      <c r="F261" s="4">
        <v>1</v>
      </c>
      <c r="G261" s="126">
        <v>1</v>
      </c>
    </row>
    <row r="262" spans="1:7">
      <c r="A262" s="38" t="s">
        <v>9</v>
      </c>
      <c r="B262" s="42">
        <v>51</v>
      </c>
      <c r="C262" s="67" t="s">
        <v>57</v>
      </c>
      <c r="D262" s="5">
        <f t="shared" ref="D262:E262" si="49">SUM(D254:D261)</f>
        <v>23473</v>
      </c>
      <c r="E262" s="5">
        <f t="shared" si="49"/>
        <v>30791</v>
      </c>
      <c r="F262" s="5">
        <f t="shared" ref="F262:G262" si="50">SUM(F254:F261)</f>
        <v>30791</v>
      </c>
      <c r="G262" s="5">
        <f t="shared" si="50"/>
        <v>34571</v>
      </c>
    </row>
    <row r="263" spans="1:7" ht="9.9499999999999993" customHeight="1">
      <c r="C263" s="67"/>
      <c r="D263" s="44"/>
      <c r="E263" s="44"/>
      <c r="F263" s="44"/>
      <c r="G263" s="44"/>
    </row>
    <row r="264" spans="1:7" ht="14.25" customHeight="1">
      <c r="B264" s="42">
        <v>55</v>
      </c>
      <c r="C264" s="67" t="s">
        <v>61</v>
      </c>
      <c r="D264" s="44"/>
      <c r="E264" s="44"/>
      <c r="F264" s="44"/>
      <c r="G264" s="44"/>
    </row>
    <row r="265" spans="1:7">
      <c r="B265" s="86" t="s">
        <v>62</v>
      </c>
      <c r="C265" s="67" t="s">
        <v>41</v>
      </c>
      <c r="D265" s="8">
        <v>7759</v>
      </c>
      <c r="E265" s="8">
        <v>12705</v>
      </c>
      <c r="F265" s="8">
        <v>12705</v>
      </c>
      <c r="G265" s="126">
        <v>11453</v>
      </c>
    </row>
    <row r="266" spans="1:7">
      <c r="B266" s="86" t="s">
        <v>147</v>
      </c>
      <c r="C266" s="67" t="s">
        <v>140</v>
      </c>
      <c r="D266" s="4">
        <v>577</v>
      </c>
      <c r="E266" s="4">
        <v>629</v>
      </c>
      <c r="F266" s="4">
        <v>629</v>
      </c>
      <c r="G266" s="126">
        <v>2970</v>
      </c>
    </row>
    <row r="267" spans="1:7" s="62" customFormat="1">
      <c r="A267" s="30"/>
      <c r="B267" s="124" t="s">
        <v>264</v>
      </c>
      <c r="C267" s="30" t="s">
        <v>194</v>
      </c>
      <c r="D267" s="4">
        <v>251</v>
      </c>
      <c r="E267" s="4">
        <v>386</v>
      </c>
      <c r="F267" s="4">
        <v>386</v>
      </c>
      <c r="G267" s="126">
        <v>1</v>
      </c>
    </row>
    <row r="268" spans="1:7" s="62" customFormat="1">
      <c r="A268" s="30"/>
      <c r="B268" s="124" t="s">
        <v>265</v>
      </c>
      <c r="C268" s="30" t="s">
        <v>195</v>
      </c>
      <c r="D268" s="4">
        <v>3855</v>
      </c>
      <c r="E268" s="4">
        <v>1756</v>
      </c>
      <c r="F268" s="4">
        <v>1756</v>
      </c>
      <c r="G268" s="126">
        <v>1596</v>
      </c>
    </row>
    <row r="269" spans="1:7">
      <c r="B269" s="86" t="s">
        <v>63</v>
      </c>
      <c r="C269" s="67" t="s">
        <v>198</v>
      </c>
      <c r="D269" s="8">
        <v>100</v>
      </c>
      <c r="E269" s="8">
        <v>100</v>
      </c>
      <c r="F269" s="8">
        <v>100</v>
      </c>
      <c r="G269" s="126">
        <v>200</v>
      </c>
    </row>
    <row r="270" spans="1:7">
      <c r="B270" s="86" t="s">
        <v>64</v>
      </c>
      <c r="C270" s="67" t="s">
        <v>17</v>
      </c>
      <c r="D270" s="8">
        <v>495</v>
      </c>
      <c r="E270" s="8">
        <v>600</v>
      </c>
      <c r="F270" s="8">
        <v>600</v>
      </c>
      <c r="G270" s="126">
        <v>800</v>
      </c>
    </row>
    <row r="271" spans="1:7" s="62" customFormat="1">
      <c r="A271" s="30"/>
      <c r="B271" s="124" t="s">
        <v>266</v>
      </c>
      <c r="C271" s="30" t="s">
        <v>202</v>
      </c>
      <c r="D271" s="2">
        <v>0</v>
      </c>
      <c r="E271" s="4">
        <v>1</v>
      </c>
      <c r="F271" s="4">
        <v>1</v>
      </c>
      <c r="G271" s="126">
        <v>1</v>
      </c>
    </row>
    <row r="272" spans="1:7" s="62" customFormat="1">
      <c r="A272" s="30"/>
      <c r="B272" s="124" t="s">
        <v>318</v>
      </c>
      <c r="C272" s="30" t="s">
        <v>299</v>
      </c>
      <c r="D272" s="2">
        <v>0</v>
      </c>
      <c r="E272" s="4">
        <v>1</v>
      </c>
      <c r="F272" s="4">
        <v>1</v>
      </c>
      <c r="G272" s="126">
        <v>1</v>
      </c>
    </row>
    <row r="273" spans="1:7" ht="14.25" customHeight="1">
      <c r="A273" s="38" t="s">
        <v>9</v>
      </c>
      <c r="B273" s="42">
        <v>55</v>
      </c>
      <c r="C273" s="67" t="s">
        <v>61</v>
      </c>
      <c r="D273" s="5">
        <f t="shared" ref="D273:G273" si="51">SUM(D265:D272)</f>
        <v>13037</v>
      </c>
      <c r="E273" s="5">
        <f t="shared" si="51"/>
        <v>16178</v>
      </c>
      <c r="F273" s="5">
        <f t="shared" si="51"/>
        <v>16178</v>
      </c>
      <c r="G273" s="5">
        <f t="shared" si="51"/>
        <v>17022</v>
      </c>
    </row>
    <row r="274" spans="1:7" ht="9.9499999999999993" customHeight="1">
      <c r="C274" s="67"/>
      <c r="D274" s="44"/>
      <c r="E274" s="44"/>
      <c r="F274" s="44"/>
      <c r="G274" s="44"/>
    </row>
    <row r="275" spans="1:7" ht="14.25" customHeight="1">
      <c r="B275" s="42">
        <v>57</v>
      </c>
      <c r="C275" s="67" t="s">
        <v>65</v>
      </c>
      <c r="D275" s="44"/>
      <c r="E275" s="44"/>
      <c r="F275" s="44"/>
      <c r="G275" s="44"/>
    </row>
    <row r="276" spans="1:7">
      <c r="B276" s="86" t="s">
        <v>66</v>
      </c>
      <c r="C276" s="67" t="s">
        <v>41</v>
      </c>
      <c r="D276" s="8">
        <v>10279</v>
      </c>
      <c r="E276" s="8">
        <v>19145</v>
      </c>
      <c r="F276" s="8">
        <v>19145</v>
      </c>
      <c r="G276" s="126">
        <v>20498</v>
      </c>
    </row>
    <row r="277" spans="1:7">
      <c r="B277" s="86" t="s">
        <v>148</v>
      </c>
      <c r="C277" s="67" t="s">
        <v>140</v>
      </c>
      <c r="D277" s="8">
        <v>1952</v>
      </c>
      <c r="E277" s="8">
        <v>1374</v>
      </c>
      <c r="F277" s="8">
        <v>1374</v>
      </c>
      <c r="G277" s="126">
        <v>3517</v>
      </c>
    </row>
    <row r="278" spans="1:7" s="62" customFormat="1">
      <c r="A278" s="30"/>
      <c r="B278" s="124" t="s">
        <v>267</v>
      </c>
      <c r="C278" s="30" t="s">
        <v>194</v>
      </c>
      <c r="D278" s="4">
        <v>99</v>
      </c>
      <c r="E278" s="4">
        <v>580</v>
      </c>
      <c r="F278" s="4">
        <v>580</v>
      </c>
      <c r="G278" s="126">
        <v>1</v>
      </c>
    </row>
    <row r="279" spans="1:7" s="62" customFormat="1">
      <c r="A279" s="30"/>
      <c r="B279" s="124" t="s">
        <v>268</v>
      </c>
      <c r="C279" s="30" t="s">
        <v>195</v>
      </c>
      <c r="D279" s="4">
        <v>6750</v>
      </c>
      <c r="E279" s="4">
        <v>2676</v>
      </c>
      <c r="F279" s="4">
        <v>2676</v>
      </c>
      <c r="G279" s="126">
        <v>2948</v>
      </c>
    </row>
    <row r="280" spans="1:7">
      <c r="B280" s="86" t="s">
        <v>67</v>
      </c>
      <c r="C280" s="67" t="s">
        <v>198</v>
      </c>
      <c r="D280" s="4">
        <v>147</v>
      </c>
      <c r="E280" s="4">
        <v>147</v>
      </c>
      <c r="F280" s="4">
        <v>147</v>
      </c>
      <c r="G280" s="126">
        <v>200</v>
      </c>
    </row>
    <row r="281" spans="1:7">
      <c r="B281" s="86" t="s">
        <v>68</v>
      </c>
      <c r="C281" s="67" t="s">
        <v>17</v>
      </c>
      <c r="D281" s="4">
        <v>524</v>
      </c>
      <c r="E281" s="4">
        <v>600</v>
      </c>
      <c r="F281" s="4">
        <v>600</v>
      </c>
      <c r="G281" s="137">
        <v>800</v>
      </c>
    </row>
    <row r="282" spans="1:7" s="62" customFormat="1">
      <c r="A282" s="135"/>
      <c r="B282" s="136" t="s">
        <v>269</v>
      </c>
      <c r="C282" s="135" t="s">
        <v>202</v>
      </c>
      <c r="D282" s="2">
        <v>0</v>
      </c>
      <c r="E282" s="4">
        <v>1</v>
      </c>
      <c r="F282" s="4">
        <v>1</v>
      </c>
      <c r="G282" s="4">
        <v>1</v>
      </c>
    </row>
    <row r="283" spans="1:7" s="62" customFormat="1">
      <c r="A283" s="30"/>
      <c r="B283" s="124" t="s">
        <v>319</v>
      </c>
      <c r="C283" s="30" t="s">
        <v>299</v>
      </c>
      <c r="D283" s="2">
        <v>0</v>
      </c>
      <c r="E283" s="4">
        <v>1</v>
      </c>
      <c r="F283" s="4">
        <v>1</v>
      </c>
      <c r="G283" s="126">
        <v>1</v>
      </c>
    </row>
    <row r="284" spans="1:7">
      <c r="A284" s="70" t="s">
        <v>9</v>
      </c>
      <c r="B284" s="71">
        <v>57</v>
      </c>
      <c r="C284" s="72" t="s">
        <v>65</v>
      </c>
      <c r="D284" s="5">
        <f t="shared" ref="D284:E284" si="52">SUM(D276:D283)</f>
        <v>19751</v>
      </c>
      <c r="E284" s="5">
        <f t="shared" si="52"/>
        <v>24524</v>
      </c>
      <c r="F284" s="5">
        <f t="shared" ref="F284:G284" si="53">SUM(F276:F283)</f>
        <v>24524</v>
      </c>
      <c r="G284" s="5">
        <f t="shared" si="53"/>
        <v>27966</v>
      </c>
    </row>
    <row r="285" spans="1:7" ht="12" customHeight="1">
      <c r="C285" s="67"/>
      <c r="D285" s="4"/>
      <c r="E285" s="4"/>
      <c r="F285" s="4"/>
      <c r="G285" s="83"/>
    </row>
    <row r="286" spans="1:7" ht="15" customHeight="1">
      <c r="B286" s="42">
        <v>58</v>
      </c>
      <c r="C286" s="67" t="s">
        <v>134</v>
      </c>
      <c r="D286" s="4"/>
      <c r="E286" s="4"/>
      <c r="F286" s="4"/>
      <c r="G286" s="83"/>
    </row>
    <row r="287" spans="1:7" ht="15" customHeight="1">
      <c r="B287" s="42" t="s">
        <v>113</v>
      </c>
      <c r="C287" s="67" t="s">
        <v>41</v>
      </c>
      <c r="D287" s="4">
        <v>5408</v>
      </c>
      <c r="E287" s="4">
        <v>11041</v>
      </c>
      <c r="F287" s="4">
        <v>11041</v>
      </c>
      <c r="G287" s="4">
        <v>10447</v>
      </c>
    </row>
    <row r="288" spans="1:7" ht="15" customHeight="1">
      <c r="B288" s="42" t="s">
        <v>149</v>
      </c>
      <c r="C288" s="67" t="s">
        <v>140</v>
      </c>
      <c r="D288" s="4">
        <v>387</v>
      </c>
      <c r="E288" s="4">
        <v>387</v>
      </c>
      <c r="F288" s="4">
        <v>387</v>
      </c>
      <c r="G288" s="4">
        <v>3434</v>
      </c>
    </row>
    <row r="289" spans="1:7" s="62" customFormat="1" ht="15" customHeight="1">
      <c r="A289" s="30"/>
      <c r="B289" s="124" t="s">
        <v>271</v>
      </c>
      <c r="C289" s="30" t="s">
        <v>194</v>
      </c>
      <c r="D289" s="4">
        <v>14</v>
      </c>
      <c r="E289" s="4">
        <v>335</v>
      </c>
      <c r="F289" s="4">
        <v>335</v>
      </c>
      <c r="G289" s="4">
        <v>1</v>
      </c>
    </row>
    <row r="290" spans="1:7" s="62" customFormat="1" ht="15" customHeight="1">
      <c r="A290" s="30"/>
      <c r="B290" s="124" t="s">
        <v>272</v>
      </c>
      <c r="C290" s="30" t="s">
        <v>195</v>
      </c>
      <c r="D290" s="4">
        <v>4734</v>
      </c>
      <c r="E290" s="4">
        <v>1495</v>
      </c>
      <c r="F290" s="4">
        <v>1495</v>
      </c>
      <c r="G290" s="4">
        <v>1501</v>
      </c>
    </row>
    <row r="291" spans="1:7" ht="15" customHeight="1">
      <c r="B291" s="42" t="s">
        <v>114</v>
      </c>
      <c r="C291" s="67" t="s">
        <v>198</v>
      </c>
      <c r="D291" s="4">
        <v>100</v>
      </c>
      <c r="E291" s="4">
        <v>100</v>
      </c>
      <c r="F291" s="4">
        <v>100</v>
      </c>
      <c r="G291" s="4">
        <v>200</v>
      </c>
    </row>
    <row r="292" spans="1:7" ht="15" customHeight="1">
      <c r="B292" s="42" t="s">
        <v>115</v>
      </c>
      <c r="C292" s="67" t="s">
        <v>17</v>
      </c>
      <c r="D292" s="4">
        <v>399</v>
      </c>
      <c r="E292" s="4">
        <v>660</v>
      </c>
      <c r="F292" s="4">
        <v>660</v>
      </c>
      <c r="G292" s="4">
        <v>800</v>
      </c>
    </row>
    <row r="293" spans="1:7" s="62" customFormat="1" ht="15" customHeight="1">
      <c r="A293" s="30"/>
      <c r="B293" s="124" t="s">
        <v>273</v>
      </c>
      <c r="C293" s="30" t="s">
        <v>202</v>
      </c>
      <c r="D293" s="2">
        <v>0</v>
      </c>
      <c r="E293" s="4">
        <v>1</v>
      </c>
      <c r="F293" s="4">
        <v>1</v>
      </c>
      <c r="G293" s="4">
        <v>1</v>
      </c>
    </row>
    <row r="294" spans="1:7" s="62" customFormat="1" ht="15" customHeight="1">
      <c r="A294" s="30"/>
      <c r="B294" s="124" t="s">
        <v>320</v>
      </c>
      <c r="C294" s="30" t="s">
        <v>299</v>
      </c>
      <c r="D294" s="2">
        <v>0</v>
      </c>
      <c r="E294" s="4">
        <v>1</v>
      </c>
      <c r="F294" s="4">
        <v>1</v>
      </c>
      <c r="G294" s="126">
        <v>1</v>
      </c>
    </row>
    <row r="295" spans="1:7" ht="15" customHeight="1">
      <c r="A295" s="38" t="s">
        <v>9</v>
      </c>
      <c r="B295" s="42">
        <v>58</v>
      </c>
      <c r="C295" s="67" t="s">
        <v>134</v>
      </c>
      <c r="D295" s="5">
        <f t="shared" ref="D295:E295" si="54">SUM(D287:D294)</f>
        <v>11042</v>
      </c>
      <c r="E295" s="5">
        <f t="shared" si="54"/>
        <v>14020</v>
      </c>
      <c r="F295" s="5">
        <f t="shared" ref="F295:G295" si="55">SUM(F287:F294)</f>
        <v>14020</v>
      </c>
      <c r="G295" s="5">
        <f t="shared" si="55"/>
        <v>16385</v>
      </c>
    </row>
    <row r="296" spans="1:7" ht="12" customHeight="1">
      <c r="C296" s="67"/>
      <c r="D296" s="4"/>
      <c r="E296" s="4"/>
      <c r="F296" s="4"/>
      <c r="G296" s="83"/>
    </row>
    <row r="297" spans="1:7" ht="15" customHeight="1">
      <c r="B297" s="42">
        <v>59</v>
      </c>
      <c r="C297" s="67" t="s">
        <v>108</v>
      </c>
      <c r="D297" s="4"/>
      <c r="E297" s="4"/>
      <c r="F297" s="4"/>
      <c r="G297" s="83"/>
    </row>
    <row r="298" spans="1:7" ht="15" customHeight="1">
      <c r="B298" s="42" t="s">
        <v>116</v>
      </c>
      <c r="C298" s="67" t="s">
        <v>41</v>
      </c>
      <c r="D298" s="4">
        <v>6074</v>
      </c>
      <c r="E298" s="4">
        <v>11450</v>
      </c>
      <c r="F298" s="4">
        <v>11450</v>
      </c>
      <c r="G298" s="4">
        <v>14795</v>
      </c>
    </row>
    <row r="299" spans="1:7" ht="15" customHeight="1">
      <c r="B299" s="42" t="s">
        <v>150</v>
      </c>
      <c r="C299" s="67" t="s">
        <v>140</v>
      </c>
      <c r="D299" s="4">
        <v>1412</v>
      </c>
      <c r="E299" s="4">
        <v>3250</v>
      </c>
      <c r="F299" s="4">
        <v>3250</v>
      </c>
      <c r="G299" s="4">
        <v>6950</v>
      </c>
    </row>
    <row r="300" spans="1:7" s="62" customFormat="1" ht="15" customHeight="1">
      <c r="A300" s="30"/>
      <c r="B300" s="124" t="s">
        <v>274</v>
      </c>
      <c r="C300" s="30" t="s">
        <v>194</v>
      </c>
      <c r="D300" s="4">
        <v>121</v>
      </c>
      <c r="E300" s="4">
        <v>347</v>
      </c>
      <c r="F300" s="4">
        <v>347</v>
      </c>
      <c r="G300" s="4">
        <v>1</v>
      </c>
    </row>
    <row r="301" spans="1:7" s="62" customFormat="1" ht="15" customHeight="1">
      <c r="A301" s="30"/>
      <c r="B301" s="124" t="s">
        <v>275</v>
      </c>
      <c r="C301" s="30" t="s">
        <v>195</v>
      </c>
      <c r="D301" s="4">
        <v>4895</v>
      </c>
      <c r="E301" s="4">
        <v>1701</v>
      </c>
      <c r="F301" s="4">
        <v>1701</v>
      </c>
      <c r="G301" s="4">
        <v>2136</v>
      </c>
    </row>
    <row r="302" spans="1:7" ht="15" customHeight="1">
      <c r="B302" s="42" t="s">
        <v>117</v>
      </c>
      <c r="C302" s="67" t="s">
        <v>198</v>
      </c>
      <c r="D302" s="4">
        <v>100</v>
      </c>
      <c r="E302" s="4">
        <v>100</v>
      </c>
      <c r="F302" s="4">
        <v>100</v>
      </c>
      <c r="G302" s="4">
        <v>200</v>
      </c>
    </row>
    <row r="303" spans="1:7" ht="15" customHeight="1">
      <c r="B303" s="42" t="s">
        <v>118</v>
      </c>
      <c r="C303" s="67" t="s">
        <v>17</v>
      </c>
      <c r="D303" s="4">
        <v>399</v>
      </c>
      <c r="E303" s="4">
        <v>600</v>
      </c>
      <c r="F303" s="4">
        <v>600</v>
      </c>
      <c r="G303" s="4">
        <v>800</v>
      </c>
    </row>
    <row r="304" spans="1:7" s="62" customFormat="1" ht="15" customHeight="1">
      <c r="A304" s="30"/>
      <c r="B304" s="124" t="s">
        <v>276</v>
      </c>
      <c r="C304" s="30" t="s">
        <v>202</v>
      </c>
      <c r="D304" s="2">
        <v>0</v>
      </c>
      <c r="E304" s="4">
        <v>1</v>
      </c>
      <c r="F304" s="4">
        <v>1</v>
      </c>
      <c r="G304" s="4">
        <v>1</v>
      </c>
    </row>
    <row r="305" spans="1:7" s="62" customFormat="1" ht="15" customHeight="1">
      <c r="A305" s="30"/>
      <c r="B305" s="124" t="s">
        <v>321</v>
      </c>
      <c r="C305" s="30" t="s">
        <v>299</v>
      </c>
      <c r="D305" s="2">
        <v>0</v>
      </c>
      <c r="E305" s="4">
        <v>1</v>
      </c>
      <c r="F305" s="4">
        <v>1</v>
      </c>
      <c r="G305" s="126">
        <v>1</v>
      </c>
    </row>
    <row r="306" spans="1:7" ht="15" customHeight="1">
      <c r="A306" s="38" t="s">
        <v>9</v>
      </c>
      <c r="B306" s="42">
        <v>59</v>
      </c>
      <c r="C306" s="67" t="s">
        <v>108</v>
      </c>
      <c r="D306" s="5">
        <f t="shared" ref="D306:E306" si="56">SUM(D298:D305)</f>
        <v>13001</v>
      </c>
      <c r="E306" s="5">
        <f t="shared" si="56"/>
        <v>17450</v>
      </c>
      <c r="F306" s="5">
        <f t="shared" ref="F306:G306" si="57">SUM(F298:F305)</f>
        <v>17450</v>
      </c>
      <c r="G306" s="5">
        <f t="shared" si="57"/>
        <v>24884</v>
      </c>
    </row>
    <row r="307" spans="1:7" ht="12.75" customHeight="1">
      <c r="C307" s="67"/>
      <c r="D307" s="4"/>
      <c r="E307" s="4"/>
      <c r="F307" s="4"/>
      <c r="G307" s="83"/>
    </row>
    <row r="308" spans="1:7" ht="15" customHeight="1">
      <c r="B308" s="42">
        <v>60</v>
      </c>
      <c r="C308" s="67" t="s">
        <v>109</v>
      </c>
      <c r="D308" s="4"/>
      <c r="E308" s="4"/>
      <c r="F308" s="4"/>
      <c r="G308" s="83"/>
    </row>
    <row r="309" spans="1:7" ht="15" customHeight="1">
      <c r="B309" s="42" t="s">
        <v>119</v>
      </c>
      <c r="C309" s="67" t="s">
        <v>41</v>
      </c>
      <c r="D309" s="4">
        <v>13896</v>
      </c>
      <c r="E309" s="4">
        <v>24255</v>
      </c>
      <c r="F309" s="4">
        <v>24255</v>
      </c>
      <c r="G309" s="4">
        <v>24521</v>
      </c>
    </row>
    <row r="310" spans="1:7" ht="15" customHeight="1">
      <c r="B310" s="42" t="s">
        <v>151</v>
      </c>
      <c r="C310" s="67" t="s">
        <v>140</v>
      </c>
      <c r="D310" s="4">
        <v>1805</v>
      </c>
      <c r="E310" s="4">
        <v>3613</v>
      </c>
      <c r="F310" s="4">
        <v>3613</v>
      </c>
      <c r="G310" s="4">
        <v>3725</v>
      </c>
    </row>
    <row r="311" spans="1:7" s="62" customFormat="1" ht="15" customHeight="1">
      <c r="A311" s="30"/>
      <c r="B311" s="124" t="s">
        <v>277</v>
      </c>
      <c r="C311" s="30" t="s">
        <v>194</v>
      </c>
      <c r="D311" s="4">
        <v>552</v>
      </c>
      <c r="E311" s="4">
        <v>735</v>
      </c>
      <c r="F311" s="4">
        <v>735</v>
      </c>
      <c r="G311" s="4">
        <v>1</v>
      </c>
    </row>
    <row r="312" spans="1:7" s="62" customFormat="1" ht="15" customHeight="1">
      <c r="A312" s="30"/>
      <c r="B312" s="124" t="s">
        <v>278</v>
      </c>
      <c r="C312" s="30" t="s">
        <v>195</v>
      </c>
      <c r="D312" s="4">
        <v>8941</v>
      </c>
      <c r="E312" s="4">
        <v>3350</v>
      </c>
      <c r="F312" s="4">
        <v>3350</v>
      </c>
      <c r="G312" s="4">
        <v>3379</v>
      </c>
    </row>
    <row r="313" spans="1:7" ht="15" customHeight="1">
      <c r="B313" s="42" t="s">
        <v>120</v>
      </c>
      <c r="C313" s="67" t="s">
        <v>198</v>
      </c>
      <c r="D313" s="4">
        <v>100</v>
      </c>
      <c r="E313" s="4">
        <v>100</v>
      </c>
      <c r="F313" s="4">
        <v>100</v>
      </c>
      <c r="G313" s="4">
        <v>200</v>
      </c>
    </row>
    <row r="314" spans="1:7" ht="15" customHeight="1">
      <c r="B314" s="42" t="s">
        <v>121</v>
      </c>
      <c r="C314" s="67" t="s">
        <v>17</v>
      </c>
      <c r="D314" s="4">
        <v>210</v>
      </c>
      <c r="E314" s="4">
        <v>600</v>
      </c>
      <c r="F314" s="4">
        <v>600</v>
      </c>
      <c r="G314" s="4">
        <v>800</v>
      </c>
    </row>
    <row r="315" spans="1:7" s="62" customFormat="1" ht="15" customHeight="1">
      <c r="A315" s="30"/>
      <c r="B315" s="124" t="s">
        <v>279</v>
      </c>
      <c r="C315" s="30" t="s">
        <v>202</v>
      </c>
      <c r="D315" s="4">
        <v>110</v>
      </c>
      <c r="E315" s="4">
        <v>1</v>
      </c>
      <c r="F315" s="4">
        <v>1</v>
      </c>
      <c r="G315" s="4">
        <v>1</v>
      </c>
    </row>
    <row r="316" spans="1:7" s="62" customFormat="1" ht="15" customHeight="1">
      <c r="A316" s="30"/>
      <c r="B316" s="124" t="s">
        <v>322</v>
      </c>
      <c r="C316" s="30" t="s">
        <v>299</v>
      </c>
      <c r="D316" s="3">
        <v>81</v>
      </c>
      <c r="E316" s="3">
        <v>1</v>
      </c>
      <c r="F316" s="3">
        <v>1</v>
      </c>
      <c r="G316" s="131">
        <v>1</v>
      </c>
    </row>
    <row r="317" spans="1:7" ht="15" customHeight="1">
      <c r="A317" s="38" t="s">
        <v>9</v>
      </c>
      <c r="B317" s="42">
        <v>60</v>
      </c>
      <c r="C317" s="67" t="s">
        <v>109</v>
      </c>
      <c r="D317" s="3">
        <f t="shared" ref="D317:E317" si="58">SUM(D309:D316)</f>
        <v>25695</v>
      </c>
      <c r="E317" s="3">
        <f t="shared" si="58"/>
        <v>32655</v>
      </c>
      <c r="F317" s="3">
        <f t="shared" ref="F317:G317" si="59">SUM(F309:F316)</f>
        <v>32655</v>
      </c>
      <c r="G317" s="3">
        <f t="shared" si="59"/>
        <v>32628</v>
      </c>
    </row>
    <row r="318" spans="1:7" ht="11.25" customHeight="1">
      <c r="C318" s="67"/>
      <c r="D318" s="4"/>
      <c r="E318" s="4"/>
      <c r="F318" s="4"/>
      <c r="G318" s="83"/>
    </row>
    <row r="319" spans="1:7" ht="15" customHeight="1">
      <c r="B319" s="42">
        <v>61</v>
      </c>
      <c r="C319" s="67" t="s">
        <v>110</v>
      </c>
      <c r="D319" s="4"/>
      <c r="E319" s="4"/>
      <c r="F319" s="4"/>
      <c r="G319" s="83"/>
    </row>
    <row r="320" spans="1:7" ht="15" customHeight="1">
      <c r="B320" s="42" t="s">
        <v>122</v>
      </c>
      <c r="C320" s="67" t="s">
        <v>41</v>
      </c>
      <c r="D320" s="4">
        <v>7847</v>
      </c>
      <c r="E320" s="4">
        <v>16457</v>
      </c>
      <c r="F320" s="4">
        <v>16457</v>
      </c>
      <c r="G320" s="4">
        <v>19436</v>
      </c>
    </row>
    <row r="321" spans="1:7" ht="15" customHeight="1">
      <c r="B321" s="42" t="s">
        <v>152</v>
      </c>
      <c r="C321" s="67" t="s">
        <v>140</v>
      </c>
      <c r="D321" s="4">
        <v>1516</v>
      </c>
      <c r="E321" s="4">
        <v>2749</v>
      </c>
      <c r="F321" s="4">
        <v>2749</v>
      </c>
      <c r="G321" s="4">
        <v>2196</v>
      </c>
    </row>
    <row r="322" spans="1:7" s="62" customFormat="1" ht="15" customHeight="1">
      <c r="A322" s="30"/>
      <c r="B322" s="124" t="s">
        <v>280</v>
      </c>
      <c r="C322" s="30" t="s">
        <v>194</v>
      </c>
      <c r="D322" s="4">
        <v>55</v>
      </c>
      <c r="E322" s="4">
        <v>499</v>
      </c>
      <c r="F322" s="4">
        <v>499</v>
      </c>
      <c r="G322" s="4">
        <v>1</v>
      </c>
    </row>
    <row r="323" spans="1:7" s="62" customFormat="1" ht="15" customHeight="1">
      <c r="A323" s="30"/>
      <c r="B323" s="124" t="s">
        <v>281</v>
      </c>
      <c r="C323" s="30" t="s">
        <v>195</v>
      </c>
      <c r="D323" s="4">
        <v>5788</v>
      </c>
      <c r="E323" s="4">
        <v>2361</v>
      </c>
      <c r="F323" s="4">
        <v>2361</v>
      </c>
      <c r="G323" s="4">
        <v>2733</v>
      </c>
    </row>
    <row r="324" spans="1:7" ht="15" customHeight="1">
      <c r="B324" s="42" t="s">
        <v>123</v>
      </c>
      <c r="C324" s="67" t="s">
        <v>198</v>
      </c>
      <c r="D324" s="4">
        <v>100</v>
      </c>
      <c r="E324" s="4">
        <v>100</v>
      </c>
      <c r="F324" s="4">
        <v>100</v>
      </c>
      <c r="G324" s="4">
        <v>200</v>
      </c>
    </row>
    <row r="325" spans="1:7" ht="15" customHeight="1">
      <c r="B325" s="42" t="s">
        <v>124</v>
      </c>
      <c r="C325" s="67" t="s">
        <v>17</v>
      </c>
      <c r="D325" s="4">
        <v>196</v>
      </c>
      <c r="E325" s="4">
        <v>600</v>
      </c>
      <c r="F325" s="4">
        <v>600</v>
      </c>
      <c r="G325" s="4">
        <v>800</v>
      </c>
    </row>
    <row r="326" spans="1:7" s="62" customFormat="1" ht="15" customHeight="1">
      <c r="A326" s="30"/>
      <c r="B326" s="124" t="s">
        <v>282</v>
      </c>
      <c r="C326" s="30" t="s">
        <v>202</v>
      </c>
      <c r="D326" s="4">
        <v>146</v>
      </c>
      <c r="E326" s="4">
        <v>1</v>
      </c>
      <c r="F326" s="4">
        <v>1</v>
      </c>
      <c r="G326" s="4">
        <v>1</v>
      </c>
    </row>
    <row r="327" spans="1:7" s="62" customFormat="1" ht="15" customHeight="1">
      <c r="A327" s="30"/>
      <c r="B327" s="124" t="s">
        <v>323</v>
      </c>
      <c r="C327" s="30" t="s">
        <v>299</v>
      </c>
      <c r="D327" s="4">
        <v>58</v>
      </c>
      <c r="E327" s="4">
        <v>1</v>
      </c>
      <c r="F327" s="4">
        <v>1</v>
      </c>
      <c r="G327" s="126">
        <v>1</v>
      </c>
    </row>
    <row r="328" spans="1:7" ht="15" customHeight="1">
      <c r="A328" s="70" t="s">
        <v>9</v>
      </c>
      <c r="B328" s="71">
        <v>61</v>
      </c>
      <c r="C328" s="72" t="s">
        <v>110</v>
      </c>
      <c r="D328" s="5">
        <f t="shared" ref="D328:G328" si="60">SUM(D320:D327)</f>
        <v>15706</v>
      </c>
      <c r="E328" s="5">
        <f t="shared" si="60"/>
        <v>22768</v>
      </c>
      <c r="F328" s="5">
        <f t="shared" si="60"/>
        <v>22768</v>
      </c>
      <c r="G328" s="5">
        <f t="shared" si="60"/>
        <v>25368</v>
      </c>
    </row>
    <row r="329" spans="1:7" ht="15" customHeight="1">
      <c r="C329" s="67"/>
      <c r="D329" s="4"/>
      <c r="E329" s="4"/>
      <c r="F329" s="4"/>
      <c r="G329" s="83"/>
    </row>
    <row r="330" spans="1:7" ht="15" customHeight="1">
      <c r="B330" s="42">
        <v>62</v>
      </c>
      <c r="C330" s="67" t="s">
        <v>111</v>
      </c>
      <c r="D330" s="4"/>
      <c r="E330" s="4"/>
      <c r="F330" s="4"/>
      <c r="G330" s="83"/>
    </row>
    <row r="331" spans="1:7" ht="15" customHeight="1">
      <c r="B331" s="42" t="s">
        <v>125</v>
      </c>
      <c r="C331" s="67" t="s">
        <v>41</v>
      </c>
      <c r="D331" s="4">
        <f>11078-1</f>
        <v>11077</v>
      </c>
      <c r="E331" s="4">
        <v>20714</v>
      </c>
      <c r="F331" s="4">
        <v>20714</v>
      </c>
      <c r="G331" s="4">
        <v>21538</v>
      </c>
    </row>
    <row r="332" spans="1:7">
      <c r="B332" s="42" t="s">
        <v>153</v>
      </c>
      <c r="C332" s="67" t="s">
        <v>140</v>
      </c>
      <c r="D332" s="4">
        <v>1936</v>
      </c>
      <c r="E332" s="4">
        <v>3691</v>
      </c>
      <c r="F332" s="4">
        <v>3691</v>
      </c>
      <c r="G332" s="4">
        <v>3890</v>
      </c>
    </row>
    <row r="333" spans="1:7" s="62" customFormat="1">
      <c r="A333" s="30"/>
      <c r="B333" s="124" t="s">
        <v>283</v>
      </c>
      <c r="C333" s="30" t="s">
        <v>194</v>
      </c>
      <c r="D333" s="4">
        <v>146</v>
      </c>
      <c r="E333" s="4">
        <v>628</v>
      </c>
      <c r="F333" s="4">
        <v>628</v>
      </c>
      <c r="G333" s="4">
        <v>1</v>
      </c>
    </row>
    <row r="334" spans="1:7" s="62" customFormat="1">
      <c r="A334" s="30"/>
      <c r="B334" s="124" t="s">
        <v>284</v>
      </c>
      <c r="C334" s="30" t="s">
        <v>195</v>
      </c>
      <c r="D334" s="4">
        <v>6052</v>
      </c>
      <c r="E334" s="4">
        <v>2855</v>
      </c>
      <c r="F334" s="4">
        <v>2855</v>
      </c>
      <c r="G334" s="4">
        <v>2964</v>
      </c>
    </row>
    <row r="335" spans="1:7">
      <c r="B335" s="42" t="s">
        <v>126</v>
      </c>
      <c r="C335" s="67" t="s">
        <v>198</v>
      </c>
      <c r="D335" s="4">
        <v>100</v>
      </c>
      <c r="E335" s="4">
        <v>100</v>
      </c>
      <c r="F335" s="4">
        <v>100</v>
      </c>
      <c r="G335" s="4">
        <v>200</v>
      </c>
    </row>
    <row r="336" spans="1:7">
      <c r="B336" s="42" t="s">
        <v>127</v>
      </c>
      <c r="C336" s="67" t="s">
        <v>17</v>
      </c>
      <c r="D336" s="4">
        <v>399</v>
      </c>
      <c r="E336" s="4">
        <v>600</v>
      </c>
      <c r="F336" s="4">
        <v>600</v>
      </c>
      <c r="G336" s="4">
        <v>800</v>
      </c>
    </row>
    <row r="337" spans="1:7" s="62" customFormat="1">
      <c r="A337" s="30"/>
      <c r="B337" s="124" t="s">
        <v>285</v>
      </c>
      <c r="C337" s="30" t="s">
        <v>202</v>
      </c>
      <c r="D337" s="2">
        <v>0</v>
      </c>
      <c r="E337" s="4">
        <v>1</v>
      </c>
      <c r="F337" s="4">
        <v>1</v>
      </c>
      <c r="G337" s="4">
        <v>1</v>
      </c>
    </row>
    <row r="338" spans="1:7" s="62" customFormat="1">
      <c r="A338" s="30"/>
      <c r="B338" s="124" t="s">
        <v>324</v>
      </c>
      <c r="C338" s="30" t="s">
        <v>299</v>
      </c>
      <c r="D338" s="2">
        <v>0</v>
      </c>
      <c r="E338" s="4">
        <v>1</v>
      </c>
      <c r="F338" s="4">
        <v>1</v>
      </c>
      <c r="G338" s="126">
        <v>1</v>
      </c>
    </row>
    <row r="339" spans="1:7">
      <c r="A339" s="38" t="s">
        <v>9</v>
      </c>
      <c r="B339" s="42">
        <v>62</v>
      </c>
      <c r="C339" s="67" t="s">
        <v>111</v>
      </c>
      <c r="D339" s="5">
        <f t="shared" ref="D339:G339" si="61">SUM(D331:D338)</f>
        <v>19710</v>
      </c>
      <c r="E339" s="5">
        <f t="shared" si="61"/>
        <v>28590</v>
      </c>
      <c r="F339" s="5">
        <f t="shared" si="61"/>
        <v>28590</v>
      </c>
      <c r="G339" s="5">
        <f t="shared" si="61"/>
        <v>29395</v>
      </c>
    </row>
    <row r="340" spans="1:7">
      <c r="C340" s="67"/>
      <c r="D340" s="4"/>
      <c r="E340" s="4"/>
      <c r="F340" s="4"/>
      <c r="G340" s="83"/>
    </row>
    <row r="341" spans="1:7">
      <c r="B341" s="42">
        <v>63</v>
      </c>
      <c r="C341" s="67" t="s">
        <v>377</v>
      </c>
      <c r="D341" s="4"/>
      <c r="E341" s="4"/>
      <c r="F341" s="4"/>
      <c r="G341" s="83"/>
    </row>
    <row r="342" spans="1:7">
      <c r="B342" s="42" t="s">
        <v>128</v>
      </c>
      <c r="C342" s="67" t="s">
        <v>41</v>
      </c>
      <c r="D342" s="4">
        <v>6353</v>
      </c>
      <c r="E342" s="4">
        <v>12714</v>
      </c>
      <c r="F342" s="4">
        <v>12714</v>
      </c>
      <c r="G342" s="4">
        <v>13538</v>
      </c>
    </row>
    <row r="343" spans="1:7">
      <c r="B343" s="42" t="s">
        <v>154</v>
      </c>
      <c r="C343" s="67" t="s">
        <v>140</v>
      </c>
      <c r="D343" s="4">
        <v>1148</v>
      </c>
      <c r="E343" s="4">
        <v>1119</v>
      </c>
      <c r="F343" s="4">
        <v>1119</v>
      </c>
      <c r="G343" s="4">
        <v>2518</v>
      </c>
    </row>
    <row r="344" spans="1:7" s="62" customFormat="1">
      <c r="A344" s="30"/>
      <c r="B344" s="124" t="s">
        <v>286</v>
      </c>
      <c r="C344" s="30" t="s">
        <v>194</v>
      </c>
      <c r="D344" s="4">
        <v>210</v>
      </c>
      <c r="E344" s="4">
        <v>385</v>
      </c>
      <c r="F344" s="4">
        <v>385</v>
      </c>
      <c r="G344" s="4">
        <v>1</v>
      </c>
    </row>
    <row r="345" spans="1:7" s="62" customFormat="1">
      <c r="A345" s="30"/>
      <c r="B345" s="124" t="s">
        <v>287</v>
      </c>
      <c r="C345" s="30" t="s">
        <v>195</v>
      </c>
      <c r="D345" s="4">
        <f>4628-1</f>
        <v>4627</v>
      </c>
      <c r="E345" s="4">
        <v>1816</v>
      </c>
      <c r="F345" s="4">
        <v>1816</v>
      </c>
      <c r="G345" s="4">
        <v>1906</v>
      </c>
    </row>
    <row r="346" spans="1:7">
      <c r="B346" s="42" t="s">
        <v>129</v>
      </c>
      <c r="C346" s="67" t="s">
        <v>198</v>
      </c>
      <c r="D346" s="4">
        <v>100</v>
      </c>
      <c r="E346" s="4">
        <v>100</v>
      </c>
      <c r="F346" s="4">
        <v>100</v>
      </c>
      <c r="G346" s="4">
        <v>200</v>
      </c>
    </row>
    <row r="347" spans="1:7">
      <c r="B347" s="42" t="s">
        <v>130</v>
      </c>
      <c r="C347" s="67" t="s">
        <v>17</v>
      </c>
      <c r="D347" s="4">
        <v>399</v>
      </c>
      <c r="E347" s="4">
        <v>600</v>
      </c>
      <c r="F347" s="4">
        <v>600</v>
      </c>
      <c r="G347" s="4">
        <v>800</v>
      </c>
    </row>
    <row r="348" spans="1:7" s="62" customFormat="1">
      <c r="A348" s="30"/>
      <c r="B348" s="124" t="s">
        <v>288</v>
      </c>
      <c r="C348" s="30" t="s">
        <v>202</v>
      </c>
      <c r="D348" s="2">
        <v>0</v>
      </c>
      <c r="E348" s="4">
        <v>1</v>
      </c>
      <c r="F348" s="4">
        <v>1</v>
      </c>
      <c r="G348" s="4">
        <v>1</v>
      </c>
    </row>
    <row r="349" spans="1:7" s="62" customFormat="1">
      <c r="A349" s="30"/>
      <c r="B349" s="124" t="s">
        <v>325</v>
      </c>
      <c r="C349" s="30" t="s">
        <v>299</v>
      </c>
      <c r="D349" s="2">
        <v>0</v>
      </c>
      <c r="E349" s="4">
        <v>1</v>
      </c>
      <c r="F349" s="4">
        <v>1</v>
      </c>
      <c r="G349" s="126">
        <v>1</v>
      </c>
    </row>
    <row r="350" spans="1:7">
      <c r="A350" s="38" t="s">
        <v>9</v>
      </c>
      <c r="B350" s="42">
        <v>63</v>
      </c>
      <c r="C350" s="67" t="s">
        <v>377</v>
      </c>
      <c r="D350" s="5">
        <f t="shared" ref="D350:G350" si="62">SUM(D342:D349)</f>
        <v>12837</v>
      </c>
      <c r="E350" s="5">
        <f t="shared" si="62"/>
        <v>16736</v>
      </c>
      <c r="F350" s="5">
        <f t="shared" si="62"/>
        <v>16736</v>
      </c>
      <c r="G350" s="5">
        <f t="shared" si="62"/>
        <v>18965</v>
      </c>
    </row>
    <row r="351" spans="1:7">
      <c r="C351" s="67"/>
      <c r="D351" s="4"/>
      <c r="E351" s="4"/>
      <c r="F351" s="4"/>
      <c r="G351" s="83"/>
    </row>
    <row r="352" spans="1:7">
      <c r="B352" s="42">
        <v>64</v>
      </c>
      <c r="C352" s="67" t="s">
        <v>112</v>
      </c>
      <c r="D352" s="4"/>
      <c r="E352" s="4"/>
      <c r="F352" s="4"/>
      <c r="G352" s="83"/>
    </row>
    <row r="353" spans="1:7">
      <c r="B353" s="42" t="s">
        <v>131</v>
      </c>
      <c r="C353" s="67" t="s">
        <v>41</v>
      </c>
      <c r="D353" s="4">
        <v>9209</v>
      </c>
      <c r="E353" s="4">
        <v>19290</v>
      </c>
      <c r="F353" s="4">
        <v>19290</v>
      </c>
      <c r="G353" s="4">
        <v>21493</v>
      </c>
    </row>
    <row r="354" spans="1:7">
      <c r="B354" s="42" t="s">
        <v>155</v>
      </c>
      <c r="C354" s="67" t="s">
        <v>140</v>
      </c>
      <c r="D354" s="4">
        <v>2610</v>
      </c>
      <c r="E354" s="4">
        <v>4408</v>
      </c>
      <c r="F354" s="4">
        <v>4408</v>
      </c>
      <c r="G354" s="4">
        <v>4140</v>
      </c>
    </row>
    <row r="355" spans="1:7" s="62" customFormat="1">
      <c r="A355" s="30"/>
      <c r="B355" s="124" t="s">
        <v>289</v>
      </c>
      <c r="C355" s="30" t="s">
        <v>194</v>
      </c>
      <c r="D355" s="4">
        <v>408</v>
      </c>
      <c r="E355" s="4">
        <v>585</v>
      </c>
      <c r="F355" s="4">
        <v>585</v>
      </c>
      <c r="G355" s="4">
        <v>1</v>
      </c>
    </row>
    <row r="356" spans="1:7" s="62" customFormat="1">
      <c r="A356" s="30"/>
      <c r="B356" s="124" t="s">
        <v>290</v>
      </c>
      <c r="C356" s="30" t="s">
        <v>195</v>
      </c>
      <c r="D356" s="4">
        <v>6782</v>
      </c>
      <c r="E356" s="4">
        <v>2792</v>
      </c>
      <c r="F356" s="4">
        <v>2792</v>
      </c>
      <c r="G356" s="4">
        <v>3557</v>
      </c>
    </row>
    <row r="357" spans="1:7">
      <c r="B357" s="42" t="s">
        <v>132</v>
      </c>
      <c r="C357" s="67" t="s">
        <v>198</v>
      </c>
      <c r="D357" s="4">
        <v>100</v>
      </c>
      <c r="E357" s="4">
        <v>100</v>
      </c>
      <c r="F357" s="4">
        <v>100</v>
      </c>
      <c r="G357" s="4">
        <v>200</v>
      </c>
    </row>
    <row r="358" spans="1:7">
      <c r="B358" s="42" t="s">
        <v>133</v>
      </c>
      <c r="C358" s="67" t="s">
        <v>17</v>
      </c>
      <c r="D358" s="4">
        <v>399</v>
      </c>
      <c r="E358" s="4">
        <v>600</v>
      </c>
      <c r="F358" s="4">
        <v>600</v>
      </c>
      <c r="G358" s="4">
        <v>800</v>
      </c>
    </row>
    <row r="359" spans="1:7" s="62" customFormat="1">
      <c r="A359" s="30"/>
      <c r="B359" s="124" t="s">
        <v>291</v>
      </c>
      <c r="C359" s="30" t="s">
        <v>202</v>
      </c>
      <c r="D359" s="2">
        <v>0</v>
      </c>
      <c r="E359" s="4">
        <v>1</v>
      </c>
      <c r="F359" s="4">
        <v>1</v>
      </c>
      <c r="G359" s="4">
        <v>1</v>
      </c>
    </row>
    <row r="360" spans="1:7" s="62" customFormat="1">
      <c r="A360" s="30"/>
      <c r="B360" s="124" t="s">
        <v>326</v>
      </c>
      <c r="C360" s="30" t="s">
        <v>299</v>
      </c>
      <c r="D360" s="2">
        <v>0</v>
      </c>
      <c r="E360" s="4">
        <v>1</v>
      </c>
      <c r="F360" s="4">
        <v>1</v>
      </c>
      <c r="G360" s="126">
        <v>1</v>
      </c>
    </row>
    <row r="361" spans="1:7" s="84" customFormat="1">
      <c r="A361" s="38" t="s">
        <v>9</v>
      </c>
      <c r="B361" s="42">
        <v>64</v>
      </c>
      <c r="C361" s="67" t="s">
        <v>112</v>
      </c>
      <c r="D361" s="5">
        <f t="shared" ref="D361:G361" si="63">SUM(D353:D360)</f>
        <v>19508</v>
      </c>
      <c r="E361" s="5">
        <f t="shared" si="63"/>
        <v>27777</v>
      </c>
      <c r="F361" s="5">
        <f t="shared" si="63"/>
        <v>27777</v>
      </c>
      <c r="G361" s="5">
        <f t="shared" si="63"/>
        <v>30193</v>
      </c>
    </row>
    <row r="362" spans="1:7">
      <c r="C362" s="67"/>
      <c r="D362" s="4"/>
      <c r="E362" s="4"/>
      <c r="F362" s="4"/>
      <c r="G362" s="4"/>
    </row>
    <row r="363" spans="1:7">
      <c r="B363" s="42">
        <v>65</v>
      </c>
      <c r="C363" s="67" t="s">
        <v>368</v>
      </c>
      <c r="D363" s="4"/>
      <c r="E363" s="4"/>
      <c r="F363" s="4"/>
      <c r="G363" s="83"/>
    </row>
    <row r="364" spans="1:7">
      <c r="B364" s="42" t="s">
        <v>468</v>
      </c>
      <c r="C364" s="67" t="s">
        <v>41</v>
      </c>
      <c r="D364" s="2">
        <v>0</v>
      </c>
      <c r="E364" s="2">
        <v>0</v>
      </c>
      <c r="F364" s="2">
        <v>0</v>
      </c>
      <c r="G364" s="126">
        <v>1</v>
      </c>
    </row>
    <row r="365" spans="1:7">
      <c r="B365" s="42" t="s">
        <v>469</v>
      </c>
      <c r="C365" s="67" t="s">
        <v>140</v>
      </c>
      <c r="D365" s="2">
        <v>0</v>
      </c>
      <c r="E365" s="2">
        <v>0</v>
      </c>
      <c r="F365" s="2">
        <v>0</v>
      </c>
      <c r="G365" s="126">
        <v>1</v>
      </c>
    </row>
    <row r="366" spans="1:7">
      <c r="B366" s="42" t="s">
        <v>471</v>
      </c>
      <c r="C366" s="30" t="s">
        <v>194</v>
      </c>
      <c r="D366" s="2">
        <v>0</v>
      </c>
      <c r="E366" s="2">
        <v>0</v>
      </c>
      <c r="F366" s="2">
        <v>0</v>
      </c>
      <c r="G366" s="126">
        <v>1</v>
      </c>
    </row>
    <row r="367" spans="1:7">
      <c r="B367" s="42" t="s">
        <v>470</v>
      </c>
      <c r="C367" s="30" t="s">
        <v>195</v>
      </c>
      <c r="D367" s="2">
        <v>0</v>
      </c>
      <c r="E367" s="2">
        <v>0</v>
      </c>
      <c r="F367" s="2">
        <v>0</v>
      </c>
      <c r="G367" s="126">
        <v>1</v>
      </c>
    </row>
    <row r="368" spans="1:7">
      <c r="B368" s="124" t="s">
        <v>390</v>
      </c>
      <c r="C368" s="67" t="s">
        <v>17</v>
      </c>
      <c r="D368" s="2">
        <v>0</v>
      </c>
      <c r="E368" s="4">
        <v>600</v>
      </c>
      <c r="F368" s="4">
        <v>600</v>
      </c>
      <c r="G368" s="4">
        <v>800</v>
      </c>
    </row>
    <row r="369" spans="1:7">
      <c r="B369" s="124" t="s">
        <v>391</v>
      </c>
      <c r="C369" s="68" t="s">
        <v>270</v>
      </c>
      <c r="D369" s="2">
        <v>0</v>
      </c>
      <c r="E369" s="4">
        <v>1</v>
      </c>
      <c r="F369" s="4">
        <v>1</v>
      </c>
      <c r="G369" s="4">
        <v>1</v>
      </c>
    </row>
    <row r="370" spans="1:7" s="62" customFormat="1">
      <c r="A370" s="30"/>
      <c r="B370" s="124" t="s">
        <v>369</v>
      </c>
      <c r="C370" s="30" t="s">
        <v>296</v>
      </c>
      <c r="D370" s="4">
        <v>2998</v>
      </c>
      <c r="E370" s="2">
        <v>0</v>
      </c>
      <c r="F370" s="2">
        <v>0</v>
      </c>
      <c r="G370" s="10">
        <v>0</v>
      </c>
    </row>
    <row r="371" spans="1:7" s="84" customFormat="1">
      <c r="A371" s="38" t="s">
        <v>9</v>
      </c>
      <c r="B371" s="42">
        <v>65</v>
      </c>
      <c r="C371" s="67" t="s">
        <v>368</v>
      </c>
      <c r="D371" s="5">
        <f>SUM(D364:D370)</f>
        <v>2998</v>
      </c>
      <c r="E371" s="5">
        <f t="shared" ref="E371:G371" si="64">SUM(E364:E370)</f>
        <v>601</v>
      </c>
      <c r="F371" s="5">
        <f t="shared" si="64"/>
        <v>601</v>
      </c>
      <c r="G371" s="5">
        <f t="shared" si="64"/>
        <v>805</v>
      </c>
    </row>
    <row r="372" spans="1:7">
      <c r="C372" s="67"/>
      <c r="D372" s="4"/>
      <c r="E372" s="4"/>
      <c r="F372" s="4"/>
      <c r="G372" s="4"/>
    </row>
    <row r="373" spans="1:7">
      <c r="B373" s="42">
        <v>66</v>
      </c>
      <c r="C373" s="67" t="s">
        <v>370</v>
      </c>
      <c r="D373" s="4"/>
      <c r="E373" s="4"/>
      <c r="F373" s="4"/>
      <c r="G373" s="83"/>
    </row>
    <row r="374" spans="1:7">
      <c r="B374" s="42" t="s">
        <v>381</v>
      </c>
      <c r="C374" s="67" t="s">
        <v>41</v>
      </c>
      <c r="D374" s="2">
        <v>0</v>
      </c>
      <c r="E374" s="4">
        <v>9325</v>
      </c>
      <c r="F374" s="4">
        <v>9325</v>
      </c>
      <c r="G374" s="126">
        <v>11684</v>
      </c>
    </row>
    <row r="375" spans="1:7">
      <c r="A375" s="79"/>
      <c r="B375" s="138" t="s">
        <v>382</v>
      </c>
      <c r="C375" s="80" t="s">
        <v>140</v>
      </c>
      <c r="D375" s="2">
        <v>0</v>
      </c>
      <c r="E375" s="4">
        <v>2573</v>
      </c>
      <c r="F375" s="4">
        <v>2573</v>
      </c>
      <c r="G375" s="137">
        <v>2531</v>
      </c>
    </row>
    <row r="376" spans="1:7">
      <c r="B376" s="124" t="s">
        <v>383</v>
      </c>
      <c r="C376" s="30" t="s">
        <v>194</v>
      </c>
      <c r="D376" s="2">
        <v>0</v>
      </c>
      <c r="E376" s="4">
        <v>283</v>
      </c>
      <c r="F376" s="4">
        <v>283</v>
      </c>
      <c r="G376" s="126">
        <v>1</v>
      </c>
    </row>
    <row r="377" spans="1:7">
      <c r="B377" s="124" t="s">
        <v>384</v>
      </c>
      <c r="C377" s="30" t="s">
        <v>195</v>
      </c>
      <c r="D377" s="2">
        <v>0</v>
      </c>
      <c r="E377" s="4">
        <v>1158</v>
      </c>
      <c r="F377" s="4">
        <v>1158</v>
      </c>
      <c r="G377" s="126">
        <v>1484</v>
      </c>
    </row>
    <row r="378" spans="1:7">
      <c r="A378" s="79"/>
      <c r="B378" s="138" t="s">
        <v>395</v>
      </c>
      <c r="C378" s="80" t="s">
        <v>198</v>
      </c>
      <c r="D378" s="2">
        <v>0</v>
      </c>
      <c r="E378" s="4">
        <v>100</v>
      </c>
      <c r="F378" s="4">
        <v>100</v>
      </c>
      <c r="G378" s="4">
        <v>200</v>
      </c>
    </row>
    <row r="379" spans="1:7">
      <c r="A379" s="79"/>
      <c r="B379" s="136" t="s">
        <v>392</v>
      </c>
      <c r="C379" s="80" t="s">
        <v>17</v>
      </c>
      <c r="D379" s="2">
        <v>0</v>
      </c>
      <c r="E379" s="4">
        <v>600</v>
      </c>
      <c r="F379" s="4">
        <v>600</v>
      </c>
      <c r="G379" s="4">
        <v>800</v>
      </c>
    </row>
    <row r="380" spans="1:7">
      <c r="A380" s="79"/>
      <c r="B380" s="136" t="s">
        <v>389</v>
      </c>
      <c r="C380" s="140" t="s">
        <v>270</v>
      </c>
      <c r="D380" s="2">
        <v>0</v>
      </c>
      <c r="E380" s="4">
        <v>1</v>
      </c>
      <c r="F380" s="4">
        <v>1</v>
      </c>
      <c r="G380" s="4">
        <v>674</v>
      </c>
    </row>
    <row r="381" spans="1:7">
      <c r="A381" s="79"/>
      <c r="B381" s="136" t="s">
        <v>394</v>
      </c>
      <c r="C381" s="135" t="s">
        <v>202</v>
      </c>
      <c r="D381" s="2">
        <v>0</v>
      </c>
      <c r="E381" s="4">
        <v>1</v>
      </c>
      <c r="F381" s="4">
        <v>1</v>
      </c>
      <c r="G381" s="4">
        <v>1</v>
      </c>
    </row>
    <row r="382" spans="1:7">
      <c r="B382" s="124" t="s">
        <v>393</v>
      </c>
      <c r="C382" s="30" t="s">
        <v>299</v>
      </c>
      <c r="D382" s="2">
        <v>0</v>
      </c>
      <c r="E382" s="4">
        <v>1</v>
      </c>
      <c r="F382" s="4">
        <v>1</v>
      </c>
      <c r="G382" s="4">
        <v>1</v>
      </c>
    </row>
    <row r="383" spans="1:7" s="62" customFormat="1">
      <c r="A383" s="30"/>
      <c r="B383" s="124" t="s">
        <v>371</v>
      </c>
      <c r="C383" s="30" t="s">
        <v>296</v>
      </c>
      <c r="D383" s="4">
        <v>2217</v>
      </c>
      <c r="E383" s="4">
        <v>1</v>
      </c>
      <c r="F383" s="4">
        <v>1</v>
      </c>
      <c r="G383" s="126">
        <v>1</v>
      </c>
    </row>
    <row r="384" spans="1:7" s="84" customFormat="1">
      <c r="A384" s="38" t="s">
        <v>9</v>
      </c>
      <c r="B384" s="42">
        <v>66</v>
      </c>
      <c r="C384" s="67" t="s">
        <v>370</v>
      </c>
      <c r="D384" s="5">
        <f t="shared" ref="D384:E384" si="65">SUM(D374:D383)</f>
        <v>2217</v>
      </c>
      <c r="E384" s="5">
        <f t="shared" si="65"/>
        <v>14043</v>
      </c>
      <c r="F384" s="5">
        <f t="shared" ref="F384:G384" si="66">SUM(F374:F383)</f>
        <v>14043</v>
      </c>
      <c r="G384" s="5">
        <f t="shared" si="66"/>
        <v>17377</v>
      </c>
    </row>
    <row r="385" spans="1:7">
      <c r="C385" s="67"/>
      <c r="D385" s="4"/>
      <c r="E385" s="2"/>
      <c r="F385" s="2"/>
      <c r="G385" s="2"/>
    </row>
    <row r="386" spans="1:7">
      <c r="B386" s="42">
        <v>67</v>
      </c>
      <c r="C386" s="67" t="s">
        <v>375</v>
      </c>
      <c r="D386" s="4"/>
      <c r="E386" s="4"/>
      <c r="F386" s="4"/>
      <c r="G386" s="83"/>
    </row>
    <row r="387" spans="1:7">
      <c r="B387" s="42" t="s">
        <v>472</v>
      </c>
      <c r="C387" s="67" t="s">
        <v>41</v>
      </c>
      <c r="D387" s="2">
        <v>0</v>
      </c>
      <c r="E387" s="2">
        <v>0</v>
      </c>
      <c r="F387" s="2">
        <v>0</v>
      </c>
      <c r="G387" s="126">
        <v>1</v>
      </c>
    </row>
    <row r="388" spans="1:7">
      <c r="B388" s="42" t="s">
        <v>473</v>
      </c>
      <c r="C388" s="67" t="s">
        <v>140</v>
      </c>
      <c r="D388" s="2">
        <v>0</v>
      </c>
      <c r="E388" s="2">
        <v>0</v>
      </c>
      <c r="F388" s="2">
        <v>0</v>
      </c>
      <c r="G388" s="126">
        <v>1</v>
      </c>
    </row>
    <row r="389" spans="1:7">
      <c r="B389" s="42" t="s">
        <v>474</v>
      </c>
      <c r="C389" s="30" t="s">
        <v>194</v>
      </c>
      <c r="D389" s="2">
        <v>0</v>
      </c>
      <c r="E389" s="2">
        <v>0</v>
      </c>
      <c r="F389" s="2">
        <v>0</v>
      </c>
      <c r="G389" s="126">
        <v>1</v>
      </c>
    </row>
    <row r="390" spans="1:7">
      <c r="B390" s="42" t="s">
        <v>475</v>
      </c>
      <c r="C390" s="30" t="s">
        <v>195</v>
      </c>
      <c r="D390" s="2">
        <v>0</v>
      </c>
      <c r="E390" s="2">
        <v>0</v>
      </c>
      <c r="F390" s="2">
        <v>0</v>
      </c>
      <c r="G390" s="126">
        <v>1</v>
      </c>
    </row>
    <row r="391" spans="1:7">
      <c r="B391" s="42" t="s">
        <v>483</v>
      </c>
      <c r="C391" s="67" t="s">
        <v>198</v>
      </c>
      <c r="D391" s="2">
        <v>0</v>
      </c>
      <c r="E391" s="2">
        <v>0</v>
      </c>
      <c r="F391" s="2">
        <v>0</v>
      </c>
      <c r="G391" s="4">
        <v>200</v>
      </c>
    </row>
    <row r="392" spans="1:7">
      <c r="B392" s="124" t="s">
        <v>484</v>
      </c>
      <c r="C392" s="67" t="s">
        <v>17</v>
      </c>
      <c r="D392" s="2">
        <v>0</v>
      </c>
      <c r="E392" s="2">
        <v>0</v>
      </c>
      <c r="F392" s="2">
        <v>0</v>
      </c>
      <c r="G392" s="4">
        <v>800</v>
      </c>
    </row>
    <row r="393" spans="1:7">
      <c r="B393" s="124" t="s">
        <v>445</v>
      </c>
      <c r="C393" s="68" t="s">
        <v>270</v>
      </c>
      <c r="D393" s="2">
        <v>0</v>
      </c>
      <c r="E393" s="2">
        <v>0</v>
      </c>
      <c r="F393" s="2">
        <v>0</v>
      </c>
      <c r="G393" s="4">
        <v>1200</v>
      </c>
    </row>
    <row r="394" spans="1:7" s="62" customFormat="1">
      <c r="A394" s="30"/>
      <c r="B394" s="124" t="s">
        <v>376</v>
      </c>
      <c r="C394" s="30" t="s">
        <v>296</v>
      </c>
      <c r="D394" s="2">
        <v>0</v>
      </c>
      <c r="E394" s="4">
        <v>1</v>
      </c>
      <c r="F394" s="4">
        <v>1</v>
      </c>
      <c r="G394" s="127">
        <v>0</v>
      </c>
    </row>
    <row r="395" spans="1:7" s="84" customFormat="1">
      <c r="A395" s="38" t="s">
        <v>9</v>
      </c>
      <c r="B395" s="42">
        <v>67</v>
      </c>
      <c r="C395" s="67" t="s">
        <v>375</v>
      </c>
      <c r="D395" s="11">
        <f>SUM(D387:D394)</f>
        <v>0</v>
      </c>
      <c r="E395" s="5">
        <f t="shared" ref="E395:G395" si="67">SUM(E387:E394)</f>
        <v>1</v>
      </c>
      <c r="F395" s="5">
        <f t="shared" si="67"/>
        <v>1</v>
      </c>
      <c r="G395" s="5">
        <f t="shared" si="67"/>
        <v>2204</v>
      </c>
    </row>
    <row r="396" spans="1:7">
      <c r="A396" s="38" t="s">
        <v>9</v>
      </c>
      <c r="B396" s="42">
        <v>60</v>
      </c>
      <c r="C396" s="67" t="s">
        <v>53</v>
      </c>
      <c r="D396" s="3">
        <f t="shared" ref="D396:F396" si="68">D361+D350+D339+D328+D317+D306+D295+D284+D273+D262+D371+D384+D395</f>
        <v>178975</v>
      </c>
      <c r="E396" s="3">
        <f t="shared" si="68"/>
        <v>246134</v>
      </c>
      <c r="F396" s="3">
        <f t="shared" si="68"/>
        <v>246134</v>
      </c>
      <c r="G396" s="3">
        <f t="shared" ref="G396" si="69">G361+G350+G339+G328+G317+G306+G295+G284+G273+G262+G371+G384+G395</f>
        <v>277763</v>
      </c>
    </row>
    <row r="397" spans="1:7">
      <c r="A397" s="38" t="s">
        <v>9</v>
      </c>
      <c r="B397" s="65">
        <v>9.4E-2</v>
      </c>
      <c r="C397" s="63" t="s">
        <v>69</v>
      </c>
      <c r="D397" s="3">
        <f t="shared" ref="D397:E397" si="70">D396</f>
        <v>178975</v>
      </c>
      <c r="E397" s="3">
        <f t="shared" si="70"/>
        <v>246134</v>
      </c>
      <c r="F397" s="3">
        <f t="shared" ref="F397:G397" si="71">F396</f>
        <v>246134</v>
      </c>
      <c r="G397" s="3">
        <f t="shared" si="71"/>
        <v>277763</v>
      </c>
    </row>
    <row r="398" spans="1:7">
      <c r="A398" s="38" t="s">
        <v>9</v>
      </c>
      <c r="B398" s="64">
        <v>2053</v>
      </c>
      <c r="C398" s="63" t="s">
        <v>4</v>
      </c>
      <c r="D398" s="5">
        <f t="shared" ref="D398:F398" si="72">D397+D249</f>
        <v>486171</v>
      </c>
      <c r="E398" s="5">
        <f t="shared" si="72"/>
        <v>700059</v>
      </c>
      <c r="F398" s="5">
        <f t="shared" si="72"/>
        <v>700059</v>
      </c>
      <c r="G398" s="5">
        <f t="shared" ref="G398" si="73">G397+G249</f>
        <v>878295</v>
      </c>
    </row>
    <row r="399" spans="1:7" ht="12" customHeight="1">
      <c r="B399" s="64"/>
      <c r="C399" s="63"/>
      <c r="D399" s="4"/>
      <c r="E399" s="4"/>
      <c r="F399" s="4"/>
      <c r="G399" s="83"/>
    </row>
    <row r="400" spans="1:7">
      <c r="A400" s="38" t="s">
        <v>11</v>
      </c>
      <c r="B400" s="64">
        <v>2245</v>
      </c>
      <c r="C400" s="63" t="s">
        <v>5</v>
      </c>
      <c r="D400" s="44"/>
      <c r="E400" s="44"/>
      <c r="F400" s="44"/>
      <c r="G400" s="44"/>
    </row>
    <row r="401" spans="1:7">
      <c r="B401" s="85">
        <v>2</v>
      </c>
      <c r="C401" s="67" t="s">
        <v>98</v>
      </c>
      <c r="D401" s="44"/>
      <c r="E401" s="44"/>
      <c r="F401" s="44"/>
      <c r="G401" s="44"/>
    </row>
    <row r="402" spans="1:7">
      <c r="B402" s="65">
        <v>2.101</v>
      </c>
      <c r="C402" s="63" t="s">
        <v>99</v>
      </c>
      <c r="D402" s="44"/>
      <c r="E402" s="44"/>
      <c r="F402" s="44"/>
      <c r="G402" s="44"/>
    </row>
    <row r="403" spans="1:7">
      <c r="B403" s="85">
        <v>60</v>
      </c>
      <c r="C403" s="38" t="s">
        <v>71</v>
      </c>
      <c r="D403" s="4"/>
      <c r="E403" s="4"/>
      <c r="F403" s="4"/>
      <c r="G403" s="44"/>
    </row>
    <row r="404" spans="1:7">
      <c r="B404" s="86" t="s">
        <v>307</v>
      </c>
      <c r="C404" s="38" t="s">
        <v>296</v>
      </c>
      <c r="D404" s="4">
        <v>101793</v>
      </c>
      <c r="E404" s="4">
        <v>272000</v>
      </c>
      <c r="F404" s="4">
        <f>272000-115867</f>
        <v>156133</v>
      </c>
      <c r="G404" s="126">
        <v>353986</v>
      </c>
    </row>
    <row r="405" spans="1:7">
      <c r="A405" s="38" t="s">
        <v>9</v>
      </c>
      <c r="B405" s="85">
        <v>60</v>
      </c>
      <c r="C405" s="38" t="s">
        <v>71</v>
      </c>
      <c r="D405" s="5">
        <f t="shared" ref="D405:F406" si="74">D404</f>
        <v>101793</v>
      </c>
      <c r="E405" s="5">
        <f t="shared" si="74"/>
        <v>272000</v>
      </c>
      <c r="F405" s="5">
        <f t="shared" si="74"/>
        <v>156133</v>
      </c>
      <c r="G405" s="5">
        <f t="shared" ref="G405" si="75">G404</f>
        <v>353986</v>
      </c>
    </row>
    <row r="406" spans="1:7">
      <c r="A406" s="38" t="s">
        <v>9</v>
      </c>
      <c r="B406" s="65">
        <v>2.101</v>
      </c>
      <c r="C406" s="63" t="s">
        <v>99</v>
      </c>
      <c r="D406" s="3">
        <f t="shared" si="74"/>
        <v>101793</v>
      </c>
      <c r="E406" s="3">
        <f t="shared" si="74"/>
        <v>272000</v>
      </c>
      <c r="F406" s="3">
        <f t="shared" si="74"/>
        <v>156133</v>
      </c>
      <c r="G406" s="3">
        <f t="shared" ref="G406" si="76">G405</f>
        <v>353986</v>
      </c>
    </row>
    <row r="407" spans="1:7">
      <c r="B407" s="86"/>
      <c r="C407" s="38"/>
      <c r="D407" s="44"/>
      <c r="E407" s="44"/>
      <c r="F407" s="44"/>
      <c r="G407" s="44"/>
    </row>
    <row r="408" spans="1:7">
      <c r="B408" s="65">
        <v>2.105</v>
      </c>
      <c r="C408" s="63" t="s">
        <v>451</v>
      </c>
      <c r="D408" s="44"/>
      <c r="E408" s="44"/>
      <c r="F408" s="44"/>
      <c r="G408" s="44"/>
    </row>
    <row r="409" spans="1:7">
      <c r="B409" s="85">
        <v>60</v>
      </c>
      <c r="C409" s="38" t="s">
        <v>451</v>
      </c>
      <c r="D409" s="4"/>
      <c r="E409" s="4"/>
      <c r="F409" s="4"/>
      <c r="G409" s="44"/>
    </row>
    <row r="410" spans="1:7">
      <c r="B410" s="86" t="s">
        <v>307</v>
      </c>
      <c r="C410" s="38" t="s">
        <v>296</v>
      </c>
      <c r="D410" s="2">
        <v>0</v>
      </c>
      <c r="E410" s="2">
        <v>0</v>
      </c>
      <c r="F410" s="2">
        <v>0</v>
      </c>
      <c r="G410" s="126">
        <v>1</v>
      </c>
    </row>
    <row r="411" spans="1:7">
      <c r="A411" s="38" t="s">
        <v>9</v>
      </c>
      <c r="B411" s="85">
        <v>60</v>
      </c>
      <c r="C411" s="38" t="s">
        <v>451</v>
      </c>
      <c r="D411" s="11">
        <f t="shared" ref="D411:G411" si="77">D410</f>
        <v>0</v>
      </c>
      <c r="E411" s="11">
        <f t="shared" si="77"/>
        <v>0</v>
      </c>
      <c r="F411" s="11">
        <f t="shared" si="77"/>
        <v>0</v>
      </c>
      <c r="G411" s="5">
        <f t="shared" si="77"/>
        <v>1</v>
      </c>
    </row>
    <row r="412" spans="1:7">
      <c r="A412" s="38" t="s">
        <v>9</v>
      </c>
      <c r="B412" s="65">
        <v>2.105</v>
      </c>
      <c r="C412" s="63" t="s">
        <v>451</v>
      </c>
      <c r="D412" s="12">
        <f t="shared" ref="D412:G412" si="78">D411</f>
        <v>0</v>
      </c>
      <c r="E412" s="12">
        <f t="shared" si="78"/>
        <v>0</v>
      </c>
      <c r="F412" s="12">
        <f t="shared" si="78"/>
        <v>0</v>
      </c>
      <c r="G412" s="3">
        <f t="shared" si="78"/>
        <v>1</v>
      </c>
    </row>
    <row r="413" spans="1:7">
      <c r="B413" s="86"/>
      <c r="C413" s="38"/>
      <c r="D413" s="44"/>
      <c r="E413" s="44"/>
      <c r="F413" s="44"/>
      <c r="G413" s="44"/>
    </row>
    <row r="414" spans="1:7" ht="28.5" customHeight="1">
      <c r="B414" s="65">
        <v>2.1059999999999999</v>
      </c>
      <c r="C414" s="87" t="s">
        <v>100</v>
      </c>
      <c r="D414" s="44"/>
      <c r="E414" s="44"/>
      <c r="F414" s="44"/>
      <c r="G414" s="44"/>
    </row>
    <row r="415" spans="1:7">
      <c r="B415" s="42">
        <v>61</v>
      </c>
      <c r="C415" s="38" t="s">
        <v>74</v>
      </c>
    </row>
    <row r="416" spans="1:7">
      <c r="B416" s="86" t="s">
        <v>308</v>
      </c>
      <c r="C416" s="38" t="s">
        <v>296</v>
      </c>
      <c r="D416" s="12">
        <v>0</v>
      </c>
      <c r="E416" s="3">
        <v>25000</v>
      </c>
      <c r="F416" s="12">
        <v>0</v>
      </c>
      <c r="G416" s="126">
        <v>10000</v>
      </c>
    </row>
    <row r="417" spans="1:7">
      <c r="A417" s="38" t="s">
        <v>9</v>
      </c>
      <c r="B417" s="42">
        <v>61</v>
      </c>
      <c r="C417" s="38" t="s">
        <v>74</v>
      </c>
      <c r="D417" s="11">
        <f t="shared" ref="D417:F418" si="79">D416</f>
        <v>0</v>
      </c>
      <c r="E417" s="5">
        <f t="shared" si="79"/>
        <v>25000</v>
      </c>
      <c r="F417" s="11">
        <f t="shared" si="79"/>
        <v>0</v>
      </c>
      <c r="G417" s="5">
        <f t="shared" ref="G417" si="80">G416</f>
        <v>10000</v>
      </c>
    </row>
    <row r="418" spans="1:7" ht="25.5">
      <c r="A418" s="70" t="s">
        <v>9</v>
      </c>
      <c r="B418" s="134">
        <v>2.1059999999999999</v>
      </c>
      <c r="C418" s="141" t="s">
        <v>100</v>
      </c>
      <c r="D418" s="12">
        <f t="shared" si="79"/>
        <v>0</v>
      </c>
      <c r="E418" s="3">
        <f t="shared" si="79"/>
        <v>25000</v>
      </c>
      <c r="F418" s="12">
        <f t="shared" si="79"/>
        <v>0</v>
      </c>
      <c r="G418" s="3">
        <f t="shared" ref="G418" si="81">G417</f>
        <v>10000</v>
      </c>
    </row>
    <row r="419" spans="1:7">
      <c r="B419" s="86"/>
      <c r="C419" s="38"/>
      <c r="D419" s="44"/>
      <c r="E419" s="44"/>
      <c r="F419" s="44"/>
      <c r="G419" s="44"/>
    </row>
    <row r="420" spans="1:7" ht="28.5" customHeight="1">
      <c r="B420" s="65">
        <v>2.1070000000000002</v>
      </c>
      <c r="C420" s="63" t="s">
        <v>452</v>
      </c>
      <c r="D420" s="44"/>
      <c r="E420" s="44"/>
      <c r="F420" s="44"/>
      <c r="G420" s="44"/>
    </row>
    <row r="421" spans="1:7" ht="25.5">
      <c r="B421" s="85">
        <v>60</v>
      </c>
      <c r="C421" s="38" t="s">
        <v>452</v>
      </c>
    </row>
    <row r="422" spans="1:7">
      <c r="B422" s="86" t="s">
        <v>307</v>
      </c>
      <c r="C422" s="38" t="s">
        <v>296</v>
      </c>
      <c r="D422" s="12">
        <v>0</v>
      </c>
      <c r="E422" s="12">
        <v>0</v>
      </c>
      <c r="F422" s="12">
        <v>0</v>
      </c>
      <c r="G422" s="126">
        <v>1</v>
      </c>
    </row>
    <row r="423" spans="1:7" ht="25.5">
      <c r="A423" s="38" t="s">
        <v>9</v>
      </c>
      <c r="B423" s="85">
        <v>60</v>
      </c>
      <c r="C423" s="38" t="s">
        <v>452</v>
      </c>
      <c r="D423" s="11">
        <f t="shared" ref="D423:G423" si="82">D422</f>
        <v>0</v>
      </c>
      <c r="E423" s="11">
        <f t="shared" si="82"/>
        <v>0</v>
      </c>
      <c r="F423" s="11">
        <f t="shared" si="82"/>
        <v>0</v>
      </c>
      <c r="G423" s="5">
        <f t="shared" si="82"/>
        <v>1</v>
      </c>
    </row>
    <row r="424" spans="1:7" ht="25.5">
      <c r="A424" s="38" t="s">
        <v>9</v>
      </c>
      <c r="B424" s="65">
        <v>2.1070000000000002</v>
      </c>
      <c r="C424" s="63" t="s">
        <v>452</v>
      </c>
      <c r="D424" s="12">
        <f t="shared" ref="D424:G424" si="83">D423</f>
        <v>0</v>
      </c>
      <c r="E424" s="12">
        <f t="shared" si="83"/>
        <v>0</v>
      </c>
      <c r="F424" s="12">
        <f t="shared" si="83"/>
        <v>0</v>
      </c>
      <c r="G424" s="3">
        <f t="shared" si="83"/>
        <v>1</v>
      </c>
    </row>
    <row r="425" spans="1:7">
      <c r="B425" s="86"/>
      <c r="C425" s="38"/>
      <c r="D425" s="44"/>
      <c r="E425" s="44"/>
      <c r="F425" s="44"/>
      <c r="G425" s="44"/>
    </row>
    <row r="426" spans="1:7" ht="30" customHeight="1">
      <c r="B426" s="65">
        <v>2.109</v>
      </c>
      <c r="C426" s="87" t="s">
        <v>101</v>
      </c>
      <c r="D426" s="44"/>
      <c r="E426" s="44"/>
      <c r="F426" s="44"/>
      <c r="G426" s="44"/>
    </row>
    <row r="427" spans="1:7" ht="27.95" customHeight="1">
      <c r="B427" s="42">
        <v>62</v>
      </c>
      <c r="C427" s="38" t="s">
        <v>96</v>
      </c>
    </row>
    <row r="428" spans="1:7">
      <c r="B428" s="86" t="s">
        <v>309</v>
      </c>
      <c r="C428" s="38" t="s">
        <v>296</v>
      </c>
      <c r="D428" s="12">
        <v>0</v>
      </c>
      <c r="E428" s="3">
        <v>25000</v>
      </c>
      <c r="F428" s="12">
        <v>0</v>
      </c>
      <c r="G428" s="126">
        <v>10000</v>
      </c>
    </row>
    <row r="429" spans="1:7" ht="27.95" customHeight="1">
      <c r="A429" s="38" t="s">
        <v>9</v>
      </c>
      <c r="B429" s="42">
        <v>62</v>
      </c>
      <c r="C429" s="38" t="s">
        <v>96</v>
      </c>
      <c r="D429" s="11">
        <f t="shared" ref="D429:F430" si="84">D428</f>
        <v>0</v>
      </c>
      <c r="E429" s="5">
        <f t="shared" si="84"/>
        <v>25000</v>
      </c>
      <c r="F429" s="11">
        <f t="shared" si="84"/>
        <v>0</v>
      </c>
      <c r="G429" s="5">
        <f t="shared" ref="G429" si="85">G428</f>
        <v>10000</v>
      </c>
    </row>
    <row r="430" spans="1:7" ht="30" customHeight="1">
      <c r="A430" s="38" t="s">
        <v>9</v>
      </c>
      <c r="B430" s="65">
        <v>2.109</v>
      </c>
      <c r="C430" s="87" t="s">
        <v>101</v>
      </c>
      <c r="D430" s="12">
        <f t="shared" si="84"/>
        <v>0</v>
      </c>
      <c r="E430" s="3">
        <f t="shared" si="84"/>
        <v>25000</v>
      </c>
      <c r="F430" s="12">
        <f t="shared" si="84"/>
        <v>0</v>
      </c>
      <c r="G430" s="3">
        <f t="shared" ref="G430" si="86">G429</f>
        <v>10000</v>
      </c>
    </row>
    <row r="431" spans="1:7">
      <c r="B431" s="64"/>
      <c r="C431" s="38"/>
      <c r="D431" s="6"/>
      <c r="E431" s="44"/>
      <c r="F431" s="44"/>
      <c r="G431" s="44"/>
    </row>
    <row r="432" spans="1:7">
      <c r="B432" s="65">
        <v>2.1110000000000002</v>
      </c>
      <c r="C432" s="63" t="s">
        <v>453</v>
      </c>
      <c r="D432" s="44"/>
      <c r="E432" s="44"/>
      <c r="F432" s="44"/>
      <c r="G432" s="44"/>
    </row>
    <row r="433" spans="1:7">
      <c r="B433" s="85">
        <v>60</v>
      </c>
      <c r="C433" s="38" t="s">
        <v>453</v>
      </c>
    </row>
    <row r="434" spans="1:7">
      <c r="B434" s="86" t="s">
        <v>307</v>
      </c>
      <c r="C434" s="38" t="s">
        <v>296</v>
      </c>
      <c r="D434" s="12">
        <v>0</v>
      </c>
      <c r="E434" s="12">
        <v>0</v>
      </c>
      <c r="F434" s="12">
        <v>0</v>
      </c>
      <c r="G434" s="126">
        <v>10000</v>
      </c>
    </row>
    <row r="435" spans="1:7">
      <c r="A435" s="38" t="s">
        <v>9</v>
      </c>
      <c r="B435" s="85">
        <v>60</v>
      </c>
      <c r="C435" s="38" t="s">
        <v>453</v>
      </c>
      <c r="D435" s="11">
        <f t="shared" ref="D435:G435" si="87">D434</f>
        <v>0</v>
      </c>
      <c r="E435" s="11">
        <f t="shared" si="87"/>
        <v>0</v>
      </c>
      <c r="F435" s="11">
        <f t="shared" si="87"/>
        <v>0</v>
      </c>
      <c r="G435" s="5">
        <f t="shared" si="87"/>
        <v>10000</v>
      </c>
    </row>
    <row r="436" spans="1:7">
      <c r="A436" s="38" t="s">
        <v>9</v>
      </c>
      <c r="B436" s="65">
        <v>2.1110000000000002</v>
      </c>
      <c r="C436" s="63" t="s">
        <v>453</v>
      </c>
      <c r="D436" s="12">
        <f t="shared" ref="D436:G436" si="88">D435</f>
        <v>0</v>
      </c>
      <c r="E436" s="12">
        <f t="shared" si="88"/>
        <v>0</v>
      </c>
      <c r="F436" s="12">
        <f t="shared" si="88"/>
        <v>0</v>
      </c>
      <c r="G436" s="3">
        <f t="shared" si="88"/>
        <v>10000</v>
      </c>
    </row>
    <row r="437" spans="1:7">
      <c r="B437" s="64"/>
      <c r="C437" s="38"/>
      <c r="D437" s="6"/>
      <c r="E437" s="44"/>
      <c r="F437" s="44"/>
      <c r="G437" s="44"/>
    </row>
    <row r="438" spans="1:7">
      <c r="B438" s="65">
        <v>2.1120000000000001</v>
      </c>
      <c r="C438" s="63" t="s">
        <v>454</v>
      </c>
      <c r="D438" s="44"/>
      <c r="E438" s="44"/>
      <c r="F438" s="44"/>
      <c r="G438" s="44"/>
    </row>
    <row r="439" spans="1:7">
      <c r="B439" s="85">
        <v>60</v>
      </c>
      <c r="C439" s="38" t="s">
        <v>454</v>
      </c>
    </row>
    <row r="440" spans="1:7">
      <c r="B440" s="86" t="s">
        <v>307</v>
      </c>
      <c r="C440" s="38" t="s">
        <v>296</v>
      </c>
      <c r="D440" s="12">
        <v>0</v>
      </c>
      <c r="E440" s="12">
        <v>0</v>
      </c>
      <c r="F440" s="12">
        <v>0</v>
      </c>
      <c r="G440" s="126">
        <v>1</v>
      </c>
    </row>
    <row r="441" spans="1:7">
      <c r="A441" s="38" t="s">
        <v>9</v>
      </c>
      <c r="B441" s="85">
        <v>60</v>
      </c>
      <c r="C441" s="38" t="s">
        <v>454</v>
      </c>
      <c r="D441" s="11">
        <f t="shared" ref="D441:G441" si="89">D440</f>
        <v>0</v>
      </c>
      <c r="E441" s="11">
        <f t="shared" si="89"/>
        <v>0</v>
      </c>
      <c r="F441" s="11">
        <f t="shared" si="89"/>
        <v>0</v>
      </c>
      <c r="G441" s="5">
        <f t="shared" si="89"/>
        <v>1</v>
      </c>
    </row>
    <row r="442" spans="1:7">
      <c r="A442" s="38" t="s">
        <v>9</v>
      </c>
      <c r="B442" s="65">
        <v>2.1120000000000001</v>
      </c>
      <c r="C442" s="63" t="s">
        <v>454</v>
      </c>
      <c r="D442" s="12">
        <f t="shared" ref="D442:G442" si="90">D441</f>
        <v>0</v>
      </c>
      <c r="E442" s="12">
        <f t="shared" si="90"/>
        <v>0</v>
      </c>
      <c r="F442" s="12">
        <f t="shared" si="90"/>
        <v>0</v>
      </c>
      <c r="G442" s="3">
        <f t="shared" si="90"/>
        <v>1</v>
      </c>
    </row>
    <row r="443" spans="1:7">
      <c r="B443" s="64"/>
      <c r="C443" s="38"/>
      <c r="D443" s="6"/>
      <c r="E443" s="44"/>
      <c r="F443" s="44"/>
      <c r="G443" s="44"/>
    </row>
    <row r="444" spans="1:7" ht="25.5">
      <c r="B444" s="65">
        <v>2.1219999999999999</v>
      </c>
      <c r="C444" s="63" t="s">
        <v>455</v>
      </c>
      <c r="D444" s="44"/>
      <c r="E444" s="44"/>
      <c r="F444" s="44"/>
      <c r="G444" s="44"/>
    </row>
    <row r="445" spans="1:7" ht="25.5">
      <c r="B445" s="85">
        <v>60</v>
      </c>
      <c r="C445" s="38" t="s">
        <v>455</v>
      </c>
    </row>
    <row r="446" spans="1:7">
      <c r="B446" s="86" t="s">
        <v>307</v>
      </c>
      <c r="C446" s="38" t="s">
        <v>296</v>
      </c>
      <c r="D446" s="12">
        <v>0</v>
      </c>
      <c r="E446" s="12">
        <v>0</v>
      </c>
      <c r="F446" s="12">
        <v>0</v>
      </c>
      <c r="G446" s="126">
        <v>253000</v>
      </c>
    </row>
    <row r="447" spans="1:7" ht="25.5">
      <c r="A447" s="38" t="s">
        <v>9</v>
      </c>
      <c r="B447" s="85">
        <v>60</v>
      </c>
      <c r="C447" s="38" t="s">
        <v>455</v>
      </c>
      <c r="D447" s="11">
        <f t="shared" ref="D447:G447" si="91">D446</f>
        <v>0</v>
      </c>
      <c r="E447" s="11">
        <f t="shared" si="91"/>
        <v>0</v>
      </c>
      <c r="F447" s="11">
        <f t="shared" si="91"/>
        <v>0</v>
      </c>
      <c r="G447" s="5">
        <f t="shared" si="91"/>
        <v>253000</v>
      </c>
    </row>
    <row r="448" spans="1:7" ht="25.5">
      <c r="A448" s="38" t="s">
        <v>9</v>
      </c>
      <c r="B448" s="65">
        <v>2.1219999999999999</v>
      </c>
      <c r="C448" s="63" t="s">
        <v>455</v>
      </c>
      <c r="D448" s="12">
        <f t="shared" ref="D448:G448" si="92">D447</f>
        <v>0</v>
      </c>
      <c r="E448" s="12">
        <f t="shared" si="92"/>
        <v>0</v>
      </c>
      <c r="F448" s="12">
        <f t="shared" si="92"/>
        <v>0</v>
      </c>
      <c r="G448" s="3">
        <f t="shared" si="92"/>
        <v>253000</v>
      </c>
    </row>
    <row r="449" spans="1:7">
      <c r="B449" s="64"/>
      <c r="C449" s="38"/>
      <c r="D449" s="6"/>
      <c r="E449" s="44"/>
      <c r="F449" s="44"/>
      <c r="G449" s="44"/>
    </row>
    <row r="450" spans="1:7">
      <c r="B450" s="65">
        <v>2.282</v>
      </c>
      <c r="C450" s="63" t="s">
        <v>456</v>
      </c>
      <c r="D450" s="44"/>
      <c r="E450" s="44"/>
      <c r="F450" s="44"/>
      <c r="G450" s="44"/>
    </row>
    <row r="451" spans="1:7">
      <c r="B451" s="85">
        <v>60</v>
      </c>
      <c r="C451" s="38" t="s">
        <v>456</v>
      </c>
    </row>
    <row r="452" spans="1:7">
      <c r="B452" s="86" t="s">
        <v>307</v>
      </c>
      <c r="C452" s="38" t="s">
        <v>296</v>
      </c>
      <c r="D452" s="12">
        <v>0</v>
      </c>
      <c r="E452" s="12">
        <v>0</v>
      </c>
      <c r="F452" s="12">
        <v>0</v>
      </c>
      <c r="G452" s="126">
        <v>1</v>
      </c>
    </row>
    <row r="453" spans="1:7">
      <c r="A453" s="38" t="s">
        <v>9</v>
      </c>
      <c r="B453" s="85">
        <v>60</v>
      </c>
      <c r="C453" s="38" t="s">
        <v>456</v>
      </c>
      <c r="D453" s="11">
        <f t="shared" ref="D453:G453" si="93">D452</f>
        <v>0</v>
      </c>
      <c r="E453" s="11">
        <f t="shared" si="93"/>
        <v>0</v>
      </c>
      <c r="F453" s="11">
        <f t="shared" si="93"/>
        <v>0</v>
      </c>
      <c r="G453" s="5">
        <f t="shared" si="93"/>
        <v>1</v>
      </c>
    </row>
    <row r="454" spans="1:7">
      <c r="A454" s="70" t="s">
        <v>9</v>
      </c>
      <c r="B454" s="134">
        <v>2.282</v>
      </c>
      <c r="C454" s="74" t="s">
        <v>456</v>
      </c>
      <c r="D454" s="12">
        <f t="shared" ref="D454:G454" si="94">D453</f>
        <v>0</v>
      </c>
      <c r="E454" s="12">
        <f t="shared" si="94"/>
        <v>0</v>
      </c>
      <c r="F454" s="12">
        <f t="shared" si="94"/>
        <v>0</v>
      </c>
      <c r="G454" s="3">
        <f t="shared" si="94"/>
        <v>1</v>
      </c>
    </row>
    <row r="455" spans="1:7">
      <c r="B455" s="64"/>
      <c r="C455" s="38"/>
      <c r="D455" s="6"/>
      <c r="E455" s="44"/>
      <c r="F455" s="44"/>
      <c r="G455" s="44"/>
    </row>
    <row r="456" spans="1:7">
      <c r="B456" s="65">
        <v>2.8</v>
      </c>
      <c r="C456" s="87" t="s">
        <v>81</v>
      </c>
      <c r="D456" s="9"/>
      <c r="E456" s="44"/>
      <c r="F456" s="44"/>
      <c r="G456" s="44"/>
    </row>
    <row r="457" spans="1:7" ht="15" customHeight="1">
      <c r="B457" s="42">
        <v>63</v>
      </c>
      <c r="C457" s="93" t="s">
        <v>102</v>
      </c>
      <c r="D457" s="4"/>
      <c r="E457" s="4"/>
      <c r="F457" s="4"/>
      <c r="G457" s="44"/>
    </row>
    <row r="458" spans="1:7">
      <c r="B458" s="91" t="s">
        <v>328</v>
      </c>
      <c r="C458" s="93" t="s">
        <v>296</v>
      </c>
      <c r="D458" s="2">
        <v>0</v>
      </c>
      <c r="E458" s="4">
        <v>25000</v>
      </c>
      <c r="F458" s="12">
        <v>0</v>
      </c>
      <c r="G458" s="127">
        <v>0</v>
      </c>
    </row>
    <row r="459" spans="1:7" ht="15" customHeight="1">
      <c r="A459" s="38" t="s">
        <v>9</v>
      </c>
      <c r="B459" s="42">
        <v>63</v>
      </c>
      <c r="C459" s="93" t="s">
        <v>102</v>
      </c>
      <c r="D459" s="11">
        <f t="shared" ref="D459:E459" si="95">D458</f>
        <v>0</v>
      </c>
      <c r="E459" s="5">
        <f t="shared" si="95"/>
        <v>25000</v>
      </c>
      <c r="F459" s="11">
        <f t="shared" ref="F459:G459" si="96">F458</f>
        <v>0</v>
      </c>
      <c r="G459" s="11">
        <f t="shared" si="96"/>
        <v>0</v>
      </c>
    </row>
    <row r="460" spans="1:7">
      <c r="C460" s="93"/>
      <c r="D460" s="4"/>
      <c r="E460" s="4"/>
      <c r="F460" s="4"/>
      <c r="G460" s="4"/>
    </row>
    <row r="461" spans="1:7">
      <c r="B461" s="42">
        <v>64</v>
      </c>
      <c r="C461" s="38" t="s">
        <v>75</v>
      </c>
      <c r="D461" s="4"/>
      <c r="E461" s="4"/>
      <c r="F461" s="4"/>
      <c r="G461" s="4"/>
    </row>
    <row r="462" spans="1:7">
      <c r="A462" s="79"/>
      <c r="B462" s="142" t="s">
        <v>329</v>
      </c>
      <c r="C462" s="143" t="s">
        <v>296</v>
      </c>
      <c r="D462" s="4">
        <v>101410</v>
      </c>
      <c r="E462" s="4">
        <v>679400</v>
      </c>
      <c r="F462" s="4">
        <f>679400-330642</f>
        <v>348758</v>
      </c>
      <c r="G462" s="127">
        <v>0</v>
      </c>
    </row>
    <row r="463" spans="1:7">
      <c r="A463" s="79" t="s">
        <v>9</v>
      </c>
      <c r="B463" s="138">
        <v>64</v>
      </c>
      <c r="C463" s="79" t="s">
        <v>75</v>
      </c>
      <c r="D463" s="5">
        <f t="shared" ref="D463:E463" si="97">D462</f>
        <v>101410</v>
      </c>
      <c r="E463" s="5">
        <f t="shared" si="97"/>
        <v>679400</v>
      </c>
      <c r="F463" s="5">
        <f t="shared" ref="F463:G463" si="98">F462</f>
        <v>348758</v>
      </c>
      <c r="G463" s="11">
        <f t="shared" si="98"/>
        <v>0</v>
      </c>
    </row>
    <row r="464" spans="1:7">
      <c r="A464" s="79"/>
      <c r="B464" s="142"/>
      <c r="C464" s="143"/>
      <c r="D464" s="4"/>
      <c r="E464" s="4"/>
      <c r="F464" s="4"/>
      <c r="G464" s="44"/>
    </row>
    <row r="465" spans="1:7">
      <c r="A465" s="79"/>
      <c r="B465" s="138">
        <v>65</v>
      </c>
      <c r="C465" s="79" t="s">
        <v>138</v>
      </c>
      <c r="D465" s="4"/>
      <c r="E465" s="4"/>
      <c r="F465" s="4"/>
      <c r="G465" s="4"/>
    </row>
    <row r="466" spans="1:7">
      <c r="A466" s="79"/>
      <c r="B466" s="142" t="s">
        <v>349</v>
      </c>
      <c r="C466" s="143" t="s">
        <v>296</v>
      </c>
      <c r="D466" s="4">
        <v>1833648</v>
      </c>
      <c r="E466" s="4">
        <v>600000</v>
      </c>
      <c r="F466" s="4">
        <v>600000</v>
      </c>
      <c r="G466" s="127">
        <v>0</v>
      </c>
    </row>
    <row r="467" spans="1:7">
      <c r="A467" s="38" t="s">
        <v>9</v>
      </c>
      <c r="B467" s="42">
        <v>65</v>
      </c>
      <c r="C467" s="38" t="s">
        <v>138</v>
      </c>
      <c r="D467" s="5">
        <f t="shared" ref="D467:E467" si="99">D466</f>
        <v>1833648</v>
      </c>
      <c r="E467" s="5">
        <f t="shared" si="99"/>
        <v>600000</v>
      </c>
      <c r="F467" s="5">
        <f t="shared" ref="F467:G467" si="100">F466</f>
        <v>600000</v>
      </c>
      <c r="G467" s="11">
        <f t="shared" si="100"/>
        <v>0</v>
      </c>
    </row>
    <row r="468" spans="1:7">
      <c r="C468" s="38"/>
      <c r="D468" s="4"/>
      <c r="E468" s="4"/>
      <c r="F468" s="4"/>
      <c r="G468" s="4"/>
    </row>
    <row r="469" spans="1:7">
      <c r="B469" s="42">
        <v>66</v>
      </c>
      <c r="C469" s="38" t="s">
        <v>342</v>
      </c>
      <c r="D469" s="4"/>
      <c r="E469" s="4"/>
      <c r="F469" s="4"/>
      <c r="G469" s="4"/>
    </row>
    <row r="470" spans="1:7">
      <c r="B470" s="91" t="s">
        <v>343</v>
      </c>
      <c r="C470" s="93" t="s">
        <v>296</v>
      </c>
      <c r="D470" s="4">
        <v>48589</v>
      </c>
      <c r="E470" s="4">
        <v>68000</v>
      </c>
      <c r="F470" s="4">
        <v>68000</v>
      </c>
      <c r="G470" s="127">
        <v>0</v>
      </c>
    </row>
    <row r="471" spans="1:7">
      <c r="A471" s="38" t="s">
        <v>9</v>
      </c>
      <c r="B471" s="42">
        <v>66</v>
      </c>
      <c r="C471" s="38" t="s">
        <v>342</v>
      </c>
      <c r="D471" s="5">
        <f t="shared" ref="D471:E471" si="101">D470</f>
        <v>48589</v>
      </c>
      <c r="E471" s="5">
        <f t="shared" si="101"/>
        <v>68000</v>
      </c>
      <c r="F471" s="5">
        <f t="shared" ref="F471:G471" si="102">F470</f>
        <v>68000</v>
      </c>
      <c r="G471" s="11">
        <f t="shared" si="102"/>
        <v>0</v>
      </c>
    </row>
    <row r="472" spans="1:7">
      <c r="C472" s="38"/>
      <c r="D472" s="4"/>
      <c r="E472" s="4"/>
      <c r="F472" s="4"/>
      <c r="G472" s="4"/>
    </row>
    <row r="473" spans="1:7" ht="15" customHeight="1">
      <c r="B473" s="42">
        <v>67</v>
      </c>
      <c r="C473" s="38" t="s">
        <v>357</v>
      </c>
      <c r="D473" s="4"/>
      <c r="E473" s="4"/>
      <c r="F473" s="4"/>
      <c r="G473" s="4"/>
    </row>
    <row r="474" spans="1:7" ht="15" customHeight="1">
      <c r="B474" s="91" t="s">
        <v>358</v>
      </c>
      <c r="C474" s="93" t="s">
        <v>296</v>
      </c>
      <c r="D474" s="4">
        <v>89345</v>
      </c>
      <c r="E474" s="4">
        <v>259240</v>
      </c>
      <c r="F474" s="4">
        <f>259240-107341</f>
        <v>151899</v>
      </c>
      <c r="G474" s="127">
        <v>0</v>
      </c>
    </row>
    <row r="475" spans="1:7" ht="15" customHeight="1">
      <c r="A475" s="38" t="s">
        <v>9</v>
      </c>
      <c r="B475" s="42">
        <v>67</v>
      </c>
      <c r="C475" s="38" t="s">
        <v>357</v>
      </c>
      <c r="D475" s="5">
        <f t="shared" ref="D475:E475" si="103">D474</f>
        <v>89345</v>
      </c>
      <c r="E475" s="5">
        <f t="shared" si="103"/>
        <v>259240</v>
      </c>
      <c r="F475" s="5">
        <f t="shared" ref="F475:G475" si="104">F474</f>
        <v>151899</v>
      </c>
      <c r="G475" s="11">
        <f t="shared" si="104"/>
        <v>0</v>
      </c>
    </row>
    <row r="476" spans="1:7" ht="15" customHeight="1">
      <c r="A476" s="38" t="s">
        <v>9</v>
      </c>
      <c r="B476" s="65">
        <v>2.8</v>
      </c>
      <c r="C476" s="87" t="s">
        <v>81</v>
      </c>
      <c r="D476" s="3">
        <f t="shared" ref="D476:E476" si="105">D459+D463+D467+D471+D475</f>
        <v>2072992</v>
      </c>
      <c r="E476" s="3">
        <f t="shared" si="105"/>
        <v>1631640</v>
      </c>
      <c r="F476" s="3">
        <f t="shared" ref="F476:G476" si="106">F459+F463+F467+F471+F475</f>
        <v>1168657</v>
      </c>
      <c r="G476" s="12">
        <f t="shared" si="106"/>
        <v>0</v>
      </c>
    </row>
    <row r="477" spans="1:7" ht="15" customHeight="1">
      <c r="A477" s="38" t="s">
        <v>9</v>
      </c>
      <c r="B477" s="85">
        <v>2</v>
      </c>
      <c r="C477" s="38" t="s">
        <v>98</v>
      </c>
      <c r="D477" s="5">
        <f>D476+D430+D418+D406+D412+D424+D436+D442+D448+D454</f>
        <v>2174785</v>
      </c>
      <c r="E477" s="5">
        <f t="shared" ref="E477:G477" si="107">E476+E430+E418+E406+E412+E424+E436+E442+E448+E454</f>
        <v>1953640</v>
      </c>
      <c r="F477" s="5">
        <f t="shared" si="107"/>
        <v>1324790</v>
      </c>
      <c r="G477" s="5">
        <f t="shared" si="107"/>
        <v>636990</v>
      </c>
    </row>
    <row r="478" spans="1:7">
      <c r="B478" s="85"/>
      <c r="C478" s="38"/>
      <c r="D478" s="88"/>
      <c r="E478" s="88"/>
      <c r="F478" s="88"/>
      <c r="G478" s="88"/>
    </row>
    <row r="479" spans="1:7" ht="15" customHeight="1">
      <c r="B479" s="85">
        <v>5</v>
      </c>
      <c r="C479" s="38" t="s">
        <v>103</v>
      </c>
      <c r="D479" s="4"/>
      <c r="E479" s="4"/>
      <c r="F479" s="4"/>
      <c r="G479" s="83"/>
    </row>
    <row r="480" spans="1:7" ht="28.9" customHeight="1">
      <c r="B480" s="65">
        <v>5.101</v>
      </c>
      <c r="C480" s="87" t="s">
        <v>104</v>
      </c>
      <c r="D480" s="4"/>
      <c r="E480" s="4"/>
      <c r="F480" s="4"/>
      <c r="G480" s="83"/>
    </row>
    <row r="481" spans="1:7" ht="27.95" customHeight="1">
      <c r="B481" s="86" t="s">
        <v>70</v>
      </c>
      <c r="C481" s="38" t="s">
        <v>174</v>
      </c>
      <c r="D481" s="4">
        <v>2770317</v>
      </c>
      <c r="E481" s="4">
        <v>713400</v>
      </c>
      <c r="F481" s="4">
        <f>713400+739220</f>
        <v>1452620</v>
      </c>
      <c r="G481" s="2">
        <v>0</v>
      </c>
    </row>
    <row r="482" spans="1:7" ht="27.95" customHeight="1">
      <c r="B482" s="86" t="s">
        <v>72</v>
      </c>
      <c r="C482" s="38" t="s">
        <v>175</v>
      </c>
      <c r="D482" s="4">
        <v>57700</v>
      </c>
      <c r="E482" s="4">
        <v>78540</v>
      </c>
      <c r="F482" s="4">
        <v>78540</v>
      </c>
      <c r="G482" s="2">
        <v>0</v>
      </c>
    </row>
    <row r="483" spans="1:7">
      <c r="B483" s="86"/>
      <c r="C483" s="38"/>
      <c r="D483" s="4"/>
      <c r="E483" s="4"/>
      <c r="F483" s="4"/>
      <c r="G483" s="4"/>
    </row>
    <row r="484" spans="1:7" s="89" customFormat="1" ht="25.5">
      <c r="A484" s="79"/>
      <c r="B484" s="85">
        <v>60</v>
      </c>
      <c r="C484" s="38" t="s">
        <v>174</v>
      </c>
      <c r="D484" s="4"/>
      <c r="E484" s="4"/>
      <c r="F484" s="4"/>
      <c r="G484" s="4"/>
    </row>
    <row r="485" spans="1:7" s="89" customFormat="1">
      <c r="A485" s="79"/>
      <c r="B485" s="90" t="s">
        <v>307</v>
      </c>
      <c r="C485" s="79" t="s">
        <v>296</v>
      </c>
      <c r="D485" s="12">
        <v>0</v>
      </c>
      <c r="E485" s="12">
        <v>0</v>
      </c>
      <c r="F485" s="12">
        <v>0</v>
      </c>
      <c r="G485" s="4">
        <v>3228300</v>
      </c>
    </row>
    <row r="486" spans="1:7" s="89" customFormat="1" ht="25.5">
      <c r="A486" s="38" t="s">
        <v>9</v>
      </c>
      <c r="B486" s="85">
        <v>60</v>
      </c>
      <c r="C486" s="38" t="s">
        <v>174</v>
      </c>
      <c r="D486" s="11">
        <f>D485</f>
        <v>0</v>
      </c>
      <c r="E486" s="11">
        <f t="shared" ref="E486:G486" si="108">E485</f>
        <v>0</v>
      </c>
      <c r="F486" s="11">
        <f t="shared" si="108"/>
        <v>0</v>
      </c>
      <c r="G486" s="5">
        <f t="shared" si="108"/>
        <v>3228300</v>
      </c>
    </row>
    <row r="487" spans="1:7" s="89" customFormat="1">
      <c r="A487" s="79"/>
      <c r="B487" s="90"/>
      <c r="C487" s="79"/>
      <c r="D487" s="4"/>
      <c r="E487" s="4"/>
      <c r="F487" s="4"/>
      <c r="G487" s="4"/>
    </row>
    <row r="488" spans="1:7" s="89" customFormat="1" ht="25.5">
      <c r="A488" s="79"/>
      <c r="B488" s="85">
        <v>61</v>
      </c>
      <c r="C488" s="38" t="s">
        <v>175</v>
      </c>
      <c r="D488" s="4"/>
      <c r="E488" s="4"/>
      <c r="F488" s="4"/>
      <c r="G488" s="4"/>
    </row>
    <row r="489" spans="1:7" s="89" customFormat="1">
      <c r="A489" s="79"/>
      <c r="B489" s="90" t="s">
        <v>308</v>
      </c>
      <c r="C489" s="79" t="s">
        <v>296</v>
      </c>
      <c r="D489" s="12">
        <v>0</v>
      </c>
      <c r="E489" s="12">
        <v>0</v>
      </c>
      <c r="F489" s="12">
        <v>0</v>
      </c>
      <c r="G489" s="4">
        <v>323200</v>
      </c>
    </row>
    <row r="490" spans="1:7" s="89" customFormat="1" ht="25.5">
      <c r="A490" s="38" t="s">
        <v>9</v>
      </c>
      <c r="B490" s="85">
        <v>61</v>
      </c>
      <c r="C490" s="38" t="s">
        <v>175</v>
      </c>
      <c r="D490" s="11">
        <f>D489</f>
        <v>0</v>
      </c>
      <c r="E490" s="11">
        <f t="shared" ref="E490" si="109">E489</f>
        <v>0</v>
      </c>
      <c r="F490" s="11">
        <f t="shared" ref="F490" si="110">F489</f>
        <v>0</v>
      </c>
      <c r="G490" s="5">
        <f t="shared" ref="G490" si="111">G489</f>
        <v>323200</v>
      </c>
    </row>
    <row r="491" spans="1:7" ht="25.5">
      <c r="A491" s="38" t="s">
        <v>9</v>
      </c>
      <c r="B491" s="65">
        <v>5.101</v>
      </c>
      <c r="C491" s="87" t="s">
        <v>162</v>
      </c>
      <c r="D491" s="3">
        <f>SUM(D481:D482)+D486+D490</f>
        <v>2828017</v>
      </c>
      <c r="E491" s="3">
        <f t="shared" ref="E491:G491" si="112">SUM(E481:E482)+E486+E490</f>
        <v>791940</v>
      </c>
      <c r="F491" s="3">
        <f t="shared" si="112"/>
        <v>1531160</v>
      </c>
      <c r="G491" s="3">
        <f t="shared" si="112"/>
        <v>3551500</v>
      </c>
    </row>
    <row r="492" spans="1:7" ht="15" customHeight="1">
      <c r="A492" s="70" t="s">
        <v>9</v>
      </c>
      <c r="B492" s="144">
        <v>5</v>
      </c>
      <c r="C492" s="70" t="s">
        <v>103</v>
      </c>
      <c r="D492" s="3">
        <f t="shared" ref="D492:F492" si="113">D491</f>
        <v>2828017</v>
      </c>
      <c r="E492" s="3">
        <f t="shared" si="113"/>
        <v>791940</v>
      </c>
      <c r="F492" s="3">
        <f t="shared" si="113"/>
        <v>1531160</v>
      </c>
      <c r="G492" s="3">
        <f t="shared" ref="G492" si="114">G491</f>
        <v>3551500</v>
      </c>
    </row>
    <row r="493" spans="1:7">
      <c r="B493" s="85"/>
      <c r="C493" s="38"/>
      <c r="D493" s="4"/>
      <c r="E493" s="4"/>
      <c r="F493" s="4"/>
      <c r="G493" s="4"/>
    </row>
    <row r="494" spans="1:7">
      <c r="B494" s="85">
        <v>6</v>
      </c>
      <c r="C494" s="67" t="s">
        <v>457</v>
      </c>
      <c r="D494" s="44"/>
      <c r="E494" s="44"/>
      <c r="F494" s="44"/>
      <c r="G494" s="44"/>
    </row>
    <row r="495" spans="1:7">
      <c r="B495" s="65">
        <v>6.101</v>
      </c>
      <c r="C495" s="63" t="s">
        <v>99</v>
      </c>
      <c r="D495" s="44"/>
      <c r="E495" s="44"/>
      <c r="F495" s="44"/>
      <c r="G495" s="44"/>
    </row>
    <row r="496" spans="1:7">
      <c r="B496" s="85">
        <v>60</v>
      </c>
      <c r="C496" s="38" t="s">
        <v>71</v>
      </c>
      <c r="D496" s="4"/>
      <c r="E496" s="4"/>
      <c r="F496" s="4"/>
      <c r="G496" s="44"/>
    </row>
    <row r="497" spans="1:7">
      <c r="B497" s="86" t="s">
        <v>307</v>
      </c>
      <c r="C497" s="38" t="s">
        <v>296</v>
      </c>
      <c r="D497" s="2">
        <v>0</v>
      </c>
      <c r="E497" s="2">
        <v>0</v>
      </c>
      <c r="F497" s="2">
        <v>0</v>
      </c>
      <c r="G497" s="126">
        <v>1</v>
      </c>
    </row>
    <row r="498" spans="1:7">
      <c r="A498" s="38" t="s">
        <v>9</v>
      </c>
      <c r="B498" s="85">
        <v>60</v>
      </c>
      <c r="C498" s="38" t="s">
        <v>71</v>
      </c>
      <c r="D498" s="11">
        <f t="shared" ref="D498:G498" si="115">D497</f>
        <v>0</v>
      </c>
      <c r="E498" s="11">
        <f t="shared" si="115"/>
        <v>0</v>
      </c>
      <c r="F498" s="11">
        <f t="shared" si="115"/>
        <v>0</v>
      </c>
      <c r="G498" s="5">
        <f t="shared" si="115"/>
        <v>1</v>
      </c>
    </row>
    <row r="499" spans="1:7">
      <c r="A499" s="38" t="s">
        <v>9</v>
      </c>
      <c r="B499" s="65">
        <v>6.101</v>
      </c>
      <c r="C499" s="63" t="s">
        <v>99</v>
      </c>
      <c r="D499" s="12">
        <f t="shared" ref="D499:G499" si="116">D498</f>
        <v>0</v>
      </c>
      <c r="E499" s="12">
        <f t="shared" si="116"/>
        <v>0</v>
      </c>
      <c r="F499" s="12">
        <f t="shared" si="116"/>
        <v>0</v>
      </c>
      <c r="G499" s="3">
        <f t="shared" si="116"/>
        <v>1</v>
      </c>
    </row>
    <row r="500" spans="1:7">
      <c r="B500" s="86"/>
      <c r="C500" s="38"/>
      <c r="D500" s="44"/>
      <c r="E500" s="44"/>
      <c r="F500" s="44"/>
      <c r="G500" s="44"/>
    </row>
    <row r="501" spans="1:7">
      <c r="B501" s="65">
        <v>6.1050000000000004</v>
      </c>
      <c r="C501" s="63" t="s">
        <v>451</v>
      </c>
      <c r="D501" s="44"/>
      <c r="E501" s="44"/>
      <c r="F501" s="44"/>
      <c r="G501" s="44"/>
    </row>
    <row r="502" spans="1:7">
      <c r="B502" s="85">
        <v>60</v>
      </c>
      <c r="C502" s="38" t="s">
        <v>451</v>
      </c>
      <c r="D502" s="4"/>
      <c r="E502" s="4"/>
      <c r="F502" s="4"/>
      <c r="G502" s="44"/>
    </row>
    <row r="503" spans="1:7">
      <c r="B503" s="86" t="s">
        <v>307</v>
      </c>
      <c r="C503" s="38" t="s">
        <v>296</v>
      </c>
      <c r="D503" s="2">
        <v>0</v>
      </c>
      <c r="E503" s="2">
        <v>0</v>
      </c>
      <c r="F503" s="2">
        <v>0</v>
      </c>
      <c r="G503" s="126">
        <v>1</v>
      </c>
    </row>
    <row r="504" spans="1:7">
      <c r="A504" s="38" t="s">
        <v>9</v>
      </c>
      <c r="B504" s="85">
        <v>60</v>
      </c>
      <c r="C504" s="38" t="s">
        <v>451</v>
      </c>
      <c r="D504" s="11">
        <f t="shared" ref="D504:G504" si="117">D503</f>
        <v>0</v>
      </c>
      <c r="E504" s="11">
        <f t="shared" si="117"/>
        <v>0</v>
      </c>
      <c r="F504" s="11">
        <f t="shared" si="117"/>
        <v>0</v>
      </c>
      <c r="G504" s="5">
        <f t="shared" si="117"/>
        <v>1</v>
      </c>
    </row>
    <row r="505" spans="1:7">
      <c r="A505" s="38" t="s">
        <v>9</v>
      </c>
      <c r="B505" s="65">
        <v>6.1050000000000004</v>
      </c>
      <c r="C505" s="63" t="s">
        <v>451</v>
      </c>
      <c r="D505" s="12">
        <f t="shared" ref="D505:G505" si="118">D504</f>
        <v>0</v>
      </c>
      <c r="E505" s="12">
        <f t="shared" si="118"/>
        <v>0</v>
      </c>
      <c r="F505" s="12">
        <f t="shared" si="118"/>
        <v>0</v>
      </c>
      <c r="G505" s="3">
        <f t="shared" si="118"/>
        <v>1</v>
      </c>
    </row>
    <row r="506" spans="1:7">
      <c r="B506" s="86"/>
      <c r="C506" s="38"/>
      <c r="D506" s="44"/>
      <c r="E506" s="44"/>
      <c r="F506" s="44"/>
      <c r="G506" s="44"/>
    </row>
    <row r="507" spans="1:7" ht="28.5" customHeight="1">
      <c r="B507" s="65">
        <v>6.1059999999999999</v>
      </c>
      <c r="C507" s="87" t="s">
        <v>100</v>
      </c>
      <c r="D507" s="44"/>
      <c r="E507" s="44"/>
      <c r="F507" s="44"/>
      <c r="G507" s="44"/>
    </row>
    <row r="508" spans="1:7">
      <c r="B508" s="42">
        <v>61</v>
      </c>
      <c r="C508" s="38" t="s">
        <v>74</v>
      </c>
    </row>
    <row r="509" spans="1:7">
      <c r="B509" s="86" t="s">
        <v>308</v>
      </c>
      <c r="C509" s="38" t="s">
        <v>296</v>
      </c>
      <c r="D509" s="12">
        <v>0</v>
      </c>
      <c r="E509" s="12">
        <v>0</v>
      </c>
      <c r="F509" s="12">
        <v>0</v>
      </c>
      <c r="G509" s="126">
        <v>1</v>
      </c>
    </row>
    <row r="510" spans="1:7">
      <c r="A510" s="38" t="s">
        <v>9</v>
      </c>
      <c r="B510" s="42">
        <v>61</v>
      </c>
      <c r="C510" s="38" t="s">
        <v>74</v>
      </c>
      <c r="D510" s="11">
        <f t="shared" ref="D510:G510" si="119">D509</f>
        <v>0</v>
      </c>
      <c r="E510" s="11">
        <f t="shared" si="119"/>
        <v>0</v>
      </c>
      <c r="F510" s="11">
        <f t="shared" si="119"/>
        <v>0</v>
      </c>
      <c r="G510" s="5">
        <f t="shared" si="119"/>
        <v>1</v>
      </c>
    </row>
    <row r="511" spans="1:7" ht="25.5">
      <c r="A511" s="38" t="s">
        <v>9</v>
      </c>
      <c r="B511" s="65">
        <v>6.1059999999999999</v>
      </c>
      <c r="C511" s="87" t="s">
        <v>100</v>
      </c>
      <c r="D511" s="12">
        <f t="shared" ref="D511:G511" si="120">D510</f>
        <v>0</v>
      </c>
      <c r="E511" s="12">
        <f t="shared" si="120"/>
        <v>0</v>
      </c>
      <c r="F511" s="12">
        <f t="shared" si="120"/>
        <v>0</v>
      </c>
      <c r="G511" s="3">
        <f t="shared" si="120"/>
        <v>1</v>
      </c>
    </row>
    <row r="512" spans="1:7">
      <c r="B512" s="86"/>
      <c r="C512" s="38"/>
      <c r="D512" s="44"/>
      <c r="E512" s="44"/>
      <c r="F512" s="44"/>
      <c r="G512" s="44"/>
    </row>
    <row r="513" spans="1:7" ht="28.5" customHeight="1">
      <c r="B513" s="65">
        <v>6.1070000000000002</v>
      </c>
      <c r="C513" s="63" t="s">
        <v>452</v>
      </c>
      <c r="D513" s="44"/>
      <c r="E513" s="44"/>
      <c r="F513" s="44"/>
      <c r="G513" s="44"/>
    </row>
    <row r="514" spans="1:7" ht="25.5">
      <c r="B514" s="85">
        <v>60</v>
      </c>
      <c r="C514" s="38" t="s">
        <v>452</v>
      </c>
    </row>
    <row r="515" spans="1:7">
      <c r="B515" s="86" t="s">
        <v>307</v>
      </c>
      <c r="C515" s="38" t="s">
        <v>296</v>
      </c>
      <c r="D515" s="12">
        <v>0</v>
      </c>
      <c r="E515" s="12">
        <v>0</v>
      </c>
      <c r="F515" s="12">
        <v>0</v>
      </c>
      <c r="G515" s="126">
        <v>1</v>
      </c>
    </row>
    <row r="516" spans="1:7" ht="25.5">
      <c r="A516" s="38" t="s">
        <v>9</v>
      </c>
      <c r="B516" s="85">
        <v>60</v>
      </c>
      <c r="C516" s="38" t="s">
        <v>452</v>
      </c>
      <c r="D516" s="11">
        <f t="shared" ref="D516:G516" si="121">D515</f>
        <v>0</v>
      </c>
      <c r="E516" s="11">
        <f t="shared" si="121"/>
        <v>0</v>
      </c>
      <c r="F516" s="11">
        <f t="shared" si="121"/>
        <v>0</v>
      </c>
      <c r="G516" s="5">
        <f t="shared" si="121"/>
        <v>1</v>
      </c>
    </row>
    <row r="517" spans="1:7" ht="25.5">
      <c r="A517" s="38" t="s">
        <v>9</v>
      </c>
      <c r="B517" s="65">
        <v>6.1070000000000002</v>
      </c>
      <c r="C517" s="63" t="s">
        <v>452</v>
      </c>
      <c r="D517" s="12">
        <f t="shared" ref="D517:G517" si="122">D516</f>
        <v>0</v>
      </c>
      <c r="E517" s="12">
        <f t="shared" si="122"/>
        <v>0</v>
      </c>
      <c r="F517" s="12">
        <f t="shared" si="122"/>
        <v>0</v>
      </c>
      <c r="G517" s="3">
        <f t="shared" si="122"/>
        <v>1</v>
      </c>
    </row>
    <row r="518" spans="1:7">
      <c r="B518" s="86"/>
      <c r="C518" s="38"/>
      <c r="D518" s="44"/>
      <c r="E518" s="44"/>
      <c r="F518" s="44"/>
      <c r="G518" s="44"/>
    </row>
    <row r="519" spans="1:7" ht="30" customHeight="1">
      <c r="B519" s="65">
        <v>6.109</v>
      </c>
      <c r="C519" s="63" t="s">
        <v>101</v>
      </c>
      <c r="D519" s="44"/>
      <c r="E519" s="44"/>
      <c r="F519" s="44"/>
      <c r="G519" s="44"/>
    </row>
    <row r="520" spans="1:7" ht="27.95" customHeight="1">
      <c r="B520" s="85">
        <v>62</v>
      </c>
      <c r="C520" s="38" t="s">
        <v>96</v>
      </c>
    </row>
    <row r="521" spans="1:7">
      <c r="B521" s="86" t="s">
        <v>309</v>
      </c>
      <c r="C521" s="38" t="s">
        <v>296</v>
      </c>
      <c r="D521" s="12">
        <v>0</v>
      </c>
      <c r="E521" s="12">
        <v>0</v>
      </c>
      <c r="F521" s="12">
        <v>0</v>
      </c>
      <c r="G521" s="126">
        <v>1</v>
      </c>
    </row>
    <row r="522" spans="1:7" ht="27.95" customHeight="1">
      <c r="A522" s="38" t="s">
        <v>9</v>
      </c>
      <c r="B522" s="85">
        <v>62</v>
      </c>
      <c r="C522" s="38" t="s">
        <v>96</v>
      </c>
      <c r="D522" s="11">
        <f t="shared" ref="D522:G522" si="123">D521</f>
        <v>0</v>
      </c>
      <c r="E522" s="11">
        <f t="shared" si="123"/>
        <v>0</v>
      </c>
      <c r="F522" s="11">
        <f t="shared" si="123"/>
        <v>0</v>
      </c>
      <c r="G522" s="5">
        <f t="shared" si="123"/>
        <v>1</v>
      </c>
    </row>
    <row r="523" spans="1:7" ht="30" customHeight="1">
      <c r="A523" s="38" t="s">
        <v>9</v>
      </c>
      <c r="B523" s="65">
        <v>6.109</v>
      </c>
      <c r="C523" s="63" t="s">
        <v>101</v>
      </c>
      <c r="D523" s="12">
        <f t="shared" ref="D523:G523" si="124">D522</f>
        <v>0</v>
      </c>
      <c r="E523" s="12">
        <f t="shared" si="124"/>
        <v>0</v>
      </c>
      <c r="F523" s="12">
        <f t="shared" si="124"/>
        <v>0</v>
      </c>
      <c r="G523" s="3">
        <f t="shared" si="124"/>
        <v>1</v>
      </c>
    </row>
    <row r="524" spans="1:7">
      <c r="B524" s="64"/>
      <c r="C524" s="38"/>
      <c r="D524" s="6"/>
      <c r="E524" s="44"/>
      <c r="F524" s="44"/>
      <c r="G524" s="44"/>
    </row>
    <row r="525" spans="1:7">
      <c r="B525" s="65">
        <v>6.1109999999999998</v>
      </c>
      <c r="C525" s="63" t="s">
        <v>453</v>
      </c>
      <c r="D525" s="44"/>
      <c r="E525" s="44"/>
      <c r="F525" s="44"/>
      <c r="G525" s="44"/>
    </row>
    <row r="526" spans="1:7">
      <c r="B526" s="85">
        <v>60</v>
      </c>
      <c r="C526" s="38" t="s">
        <v>453</v>
      </c>
    </row>
    <row r="527" spans="1:7">
      <c r="B527" s="86" t="s">
        <v>307</v>
      </c>
      <c r="C527" s="38" t="s">
        <v>296</v>
      </c>
      <c r="D527" s="12">
        <v>0</v>
      </c>
      <c r="E527" s="12">
        <v>0</v>
      </c>
      <c r="F527" s="12">
        <v>0</v>
      </c>
      <c r="G527" s="126">
        <v>1</v>
      </c>
    </row>
    <row r="528" spans="1:7">
      <c r="A528" s="38" t="s">
        <v>9</v>
      </c>
      <c r="B528" s="85">
        <v>60</v>
      </c>
      <c r="C528" s="38" t="s">
        <v>453</v>
      </c>
      <c r="D528" s="11">
        <f t="shared" ref="D528:G528" si="125">D527</f>
        <v>0</v>
      </c>
      <c r="E528" s="11">
        <f t="shared" si="125"/>
        <v>0</v>
      </c>
      <c r="F528" s="11">
        <f t="shared" si="125"/>
        <v>0</v>
      </c>
      <c r="G528" s="5">
        <f t="shared" si="125"/>
        <v>1</v>
      </c>
    </row>
    <row r="529" spans="1:7">
      <c r="A529" s="70" t="s">
        <v>9</v>
      </c>
      <c r="B529" s="134">
        <v>6.1109999999999998</v>
      </c>
      <c r="C529" s="74" t="s">
        <v>453</v>
      </c>
      <c r="D529" s="12">
        <f t="shared" ref="D529:G529" si="126">D528</f>
        <v>0</v>
      </c>
      <c r="E529" s="12">
        <f t="shared" si="126"/>
        <v>0</v>
      </c>
      <c r="F529" s="12">
        <f t="shared" si="126"/>
        <v>0</v>
      </c>
      <c r="G529" s="3">
        <f t="shared" si="126"/>
        <v>1</v>
      </c>
    </row>
    <row r="530" spans="1:7">
      <c r="B530" s="64"/>
      <c r="C530" s="38"/>
      <c r="D530" s="6"/>
      <c r="E530" s="44"/>
      <c r="F530" s="44"/>
      <c r="G530" s="44"/>
    </row>
    <row r="531" spans="1:7">
      <c r="B531" s="65">
        <v>6.1120000000000001</v>
      </c>
      <c r="C531" s="63" t="s">
        <v>454</v>
      </c>
      <c r="D531" s="44"/>
      <c r="E531" s="44"/>
      <c r="F531" s="44"/>
      <c r="G531" s="44"/>
    </row>
    <row r="532" spans="1:7">
      <c r="B532" s="85">
        <v>60</v>
      </c>
      <c r="C532" s="38" t="s">
        <v>454</v>
      </c>
    </row>
    <row r="533" spans="1:7">
      <c r="B533" s="86" t="s">
        <v>307</v>
      </c>
      <c r="C533" s="38" t="s">
        <v>296</v>
      </c>
      <c r="D533" s="12">
        <v>0</v>
      </c>
      <c r="E533" s="12">
        <v>0</v>
      </c>
      <c r="F533" s="12">
        <v>0</v>
      </c>
      <c r="G533" s="126">
        <v>1</v>
      </c>
    </row>
    <row r="534" spans="1:7">
      <c r="A534" s="38" t="s">
        <v>9</v>
      </c>
      <c r="B534" s="85">
        <v>60</v>
      </c>
      <c r="C534" s="38" t="s">
        <v>454</v>
      </c>
      <c r="D534" s="11">
        <f t="shared" ref="D534:G534" si="127">D533</f>
        <v>0</v>
      </c>
      <c r="E534" s="11">
        <f t="shared" si="127"/>
        <v>0</v>
      </c>
      <c r="F534" s="11">
        <f t="shared" si="127"/>
        <v>0</v>
      </c>
      <c r="G534" s="5">
        <f t="shared" si="127"/>
        <v>1</v>
      </c>
    </row>
    <row r="535" spans="1:7">
      <c r="A535" s="38" t="s">
        <v>9</v>
      </c>
      <c r="B535" s="65">
        <v>6.1120000000000001</v>
      </c>
      <c r="C535" s="63" t="s">
        <v>454</v>
      </c>
      <c r="D535" s="12">
        <f t="shared" ref="D535:G535" si="128">D534</f>
        <v>0</v>
      </c>
      <c r="E535" s="12">
        <f t="shared" si="128"/>
        <v>0</v>
      </c>
      <c r="F535" s="12">
        <f t="shared" si="128"/>
        <v>0</v>
      </c>
      <c r="G535" s="3">
        <f t="shared" si="128"/>
        <v>1</v>
      </c>
    </row>
    <row r="536" spans="1:7">
      <c r="B536" s="64"/>
      <c r="C536" s="38"/>
      <c r="D536" s="6"/>
      <c r="E536" s="44"/>
      <c r="F536" s="44"/>
      <c r="G536" s="44"/>
    </row>
    <row r="537" spans="1:7" ht="25.5">
      <c r="B537" s="65">
        <v>6.1219999999999999</v>
      </c>
      <c r="C537" s="63" t="s">
        <v>455</v>
      </c>
      <c r="D537" s="44"/>
      <c r="E537" s="44"/>
      <c r="F537" s="44"/>
      <c r="G537" s="44"/>
    </row>
    <row r="538" spans="1:7" ht="25.5">
      <c r="B538" s="85">
        <v>60</v>
      </c>
      <c r="C538" s="38" t="s">
        <v>455</v>
      </c>
    </row>
    <row r="539" spans="1:7">
      <c r="B539" s="86" t="s">
        <v>307</v>
      </c>
      <c r="C539" s="38" t="s">
        <v>296</v>
      </c>
      <c r="D539" s="12">
        <v>0</v>
      </c>
      <c r="E539" s="12">
        <v>0</v>
      </c>
      <c r="F539" s="12">
        <v>0</v>
      </c>
      <c r="G539" s="126">
        <v>1</v>
      </c>
    </row>
    <row r="540" spans="1:7" ht="25.5">
      <c r="A540" s="38" t="s">
        <v>9</v>
      </c>
      <c r="B540" s="85">
        <v>60</v>
      </c>
      <c r="C540" s="38" t="s">
        <v>455</v>
      </c>
      <c r="D540" s="11">
        <f t="shared" ref="D540:G540" si="129">D539</f>
        <v>0</v>
      </c>
      <c r="E540" s="11">
        <f t="shared" si="129"/>
        <v>0</v>
      </c>
      <c r="F540" s="11">
        <f t="shared" si="129"/>
        <v>0</v>
      </c>
      <c r="G540" s="5">
        <f t="shared" si="129"/>
        <v>1</v>
      </c>
    </row>
    <row r="541" spans="1:7" ht="25.5">
      <c r="A541" s="38" t="s">
        <v>9</v>
      </c>
      <c r="B541" s="65">
        <v>6.1219999999999999</v>
      </c>
      <c r="C541" s="63" t="s">
        <v>455</v>
      </c>
      <c r="D541" s="12">
        <f t="shared" ref="D541:G541" si="130">D540</f>
        <v>0</v>
      </c>
      <c r="E541" s="12">
        <f t="shared" si="130"/>
        <v>0</v>
      </c>
      <c r="F541" s="12">
        <f t="shared" si="130"/>
        <v>0</v>
      </c>
      <c r="G541" s="3">
        <f t="shared" si="130"/>
        <v>1</v>
      </c>
    </row>
    <row r="542" spans="1:7">
      <c r="B542" s="64"/>
      <c r="C542" s="38"/>
      <c r="D542" s="6"/>
      <c r="E542" s="44"/>
      <c r="F542" s="44"/>
      <c r="G542" s="44"/>
    </row>
    <row r="543" spans="1:7">
      <c r="B543" s="65">
        <v>6.282</v>
      </c>
      <c r="C543" s="63" t="s">
        <v>456</v>
      </c>
      <c r="D543" s="44"/>
      <c r="E543" s="44"/>
      <c r="F543" s="44"/>
      <c r="G543" s="44"/>
    </row>
    <row r="544" spans="1:7">
      <c r="B544" s="85">
        <v>60</v>
      </c>
      <c r="C544" s="38" t="s">
        <v>456</v>
      </c>
    </row>
    <row r="545" spans="1:7">
      <c r="B545" s="86" t="s">
        <v>307</v>
      </c>
      <c r="C545" s="38" t="s">
        <v>296</v>
      </c>
      <c r="D545" s="12">
        <v>0</v>
      </c>
      <c r="E545" s="12">
        <v>0</v>
      </c>
      <c r="F545" s="12">
        <v>0</v>
      </c>
      <c r="G545" s="126">
        <v>1</v>
      </c>
    </row>
    <row r="546" spans="1:7">
      <c r="A546" s="38" t="s">
        <v>9</v>
      </c>
      <c r="B546" s="85">
        <v>60</v>
      </c>
      <c r="C546" s="38" t="s">
        <v>456</v>
      </c>
      <c r="D546" s="11">
        <f t="shared" ref="D546:G546" si="131">D545</f>
        <v>0</v>
      </c>
      <c r="E546" s="11">
        <f t="shared" si="131"/>
        <v>0</v>
      </c>
      <c r="F546" s="11">
        <f t="shared" si="131"/>
        <v>0</v>
      </c>
      <c r="G546" s="5">
        <f t="shared" si="131"/>
        <v>1</v>
      </c>
    </row>
    <row r="547" spans="1:7">
      <c r="A547" s="38" t="s">
        <v>9</v>
      </c>
      <c r="B547" s="65">
        <v>6.282</v>
      </c>
      <c r="C547" s="63" t="s">
        <v>456</v>
      </c>
      <c r="D547" s="12">
        <f t="shared" ref="D547:G547" si="132">D546</f>
        <v>0</v>
      </c>
      <c r="E547" s="12">
        <f t="shared" si="132"/>
        <v>0</v>
      </c>
      <c r="F547" s="12">
        <f t="shared" si="132"/>
        <v>0</v>
      </c>
      <c r="G547" s="3">
        <f t="shared" si="132"/>
        <v>1</v>
      </c>
    </row>
    <row r="548" spans="1:7">
      <c r="A548" s="38" t="s">
        <v>9</v>
      </c>
      <c r="B548" s="85">
        <v>6</v>
      </c>
      <c r="C548" s="67" t="s">
        <v>457</v>
      </c>
      <c r="D548" s="129">
        <f>D499+D505+D511+D517+D523+D529+D535+D541+D547</f>
        <v>0</v>
      </c>
      <c r="E548" s="129">
        <f t="shared" ref="E548:G548" si="133">E499+E505+E511+E517+E523+E529+E535+E541+E547</f>
        <v>0</v>
      </c>
      <c r="F548" s="129">
        <f t="shared" si="133"/>
        <v>0</v>
      </c>
      <c r="G548" s="132">
        <f t="shared" si="133"/>
        <v>9</v>
      </c>
    </row>
    <row r="549" spans="1:7">
      <c r="B549" s="85"/>
      <c r="C549" s="67"/>
      <c r="D549" s="44"/>
      <c r="E549" s="44"/>
      <c r="F549" s="44"/>
      <c r="G549" s="44"/>
    </row>
    <row r="550" spans="1:7" ht="14.45" customHeight="1">
      <c r="B550" s="85">
        <v>8</v>
      </c>
      <c r="C550" s="38" t="s">
        <v>168</v>
      </c>
      <c r="D550" s="4"/>
      <c r="E550" s="4"/>
      <c r="F550" s="4"/>
      <c r="G550" s="4"/>
    </row>
    <row r="551" spans="1:7" ht="14.45" customHeight="1">
      <c r="B551" s="65">
        <v>8.1010000000000009</v>
      </c>
      <c r="C551" s="38" t="s">
        <v>172</v>
      </c>
      <c r="D551" s="4"/>
      <c r="E551" s="4"/>
      <c r="F551" s="4"/>
      <c r="G551" s="4"/>
    </row>
    <row r="552" spans="1:7" ht="14.45" customHeight="1">
      <c r="B552" s="91" t="s">
        <v>73</v>
      </c>
      <c r="C552" s="38" t="s">
        <v>173</v>
      </c>
      <c r="D552" s="4">
        <v>25365</v>
      </c>
      <c r="E552" s="4">
        <v>338600</v>
      </c>
      <c r="F552" s="4">
        <f>338600-280766</f>
        <v>57834</v>
      </c>
      <c r="G552" s="2">
        <v>0</v>
      </c>
    </row>
    <row r="553" spans="1:7" ht="14.45" customHeight="1">
      <c r="B553" s="91"/>
      <c r="C553" s="38"/>
      <c r="D553" s="4"/>
      <c r="E553" s="4"/>
      <c r="F553" s="4"/>
      <c r="G553" s="4"/>
    </row>
    <row r="554" spans="1:7" ht="14.45" customHeight="1">
      <c r="B554" s="92">
        <v>67</v>
      </c>
      <c r="C554" s="38" t="s">
        <v>173</v>
      </c>
      <c r="D554" s="4"/>
      <c r="E554" s="4"/>
      <c r="F554" s="4"/>
      <c r="G554" s="4"/>
    </row>
    <row r="555" spans="1:7" ht="14.45" customHeight="1">
      <c r="B555" s="92" t="s">
        <v>358</v>
      </c>
      <c r="C555" s="38" t="s">
        <v>296</v>
      </c>
      <c r="D555" s="2">
        <v>0</v>
      </c>
      <c r="E555" s="2">
        <v>0</v>
      </c>
      <c r="F555" s="2">
        <v>0</v>
      </c>
      <c r="G555" s="4">
        <v>562000</v>
      </c>
    </row>
    <row r="556" spans="1:7" ht="14.45" customHeight="1">
      <c r="A556" s="38" t="s">
        <v>9</v>
      </c>
      <c r="B556" s="92">
        <v>67</v>
      </c>
      <c r="C556" s="38" t="s">
        <v>173</v>
      </c>
      <c r="D556" s="11">
        <f>D555</f>
        <v>0</v>
      </c>
      <c r="E556" s="11">
        <f t="shared" ref="E556:G556" si="134">E555</f>
        <v>0</v>
      </c>
      <c r="F556" s="11">
        <f t="shared" si="134"/>
        <v>0</v>
      </c>
      <c r="G556" s="5">
        <f t="shared" si="134"/>
        <v>562000</v>
      </c>
    </row>
    <row r="557" spans="1:7" ht="14.45" customHeight="1">
      <c r="B557" s="91"/>
      <c r="C557" s="38"/>
      <c r="D557" s="4"/>
      <c r="E557" s="4"/>
      <c r="F557" s="4"/>
      <c r="G557" s="4"/>
    </row>
    <row r="558" spans="1:7" ht="14.45" customHeight="1">
      <c r="B558" s="92">
        <v>68</v>
      </c>
      <c r="C558" s="93" t="s">
        <v>386</v>
      </c>
      <c r="D558" s="4"/>
      <c r="E558" s="4"/>
      <c r="F558" s="4"/>
      <c r="G558" s="4"/>
    </row>
    <row r="559" spans="1:7" ht="14.45" customHeight="1">
      <c r="B559" s="91" t="s">
        <v>407</v>
      </c>
      <c r="C559" s="38" t="s">
        <v>296</v>
      </c>
      <c r="D559" s="2">
        <v>0</v>
      </c>
      <c r="E559" s="4">
        <v>440000</v>
      </c>
      <c r="F559" s="4">
        <f>440000-17428</f>
        <v>422572</v>
      </c>
      <c r="G559" s="4">
        <v>219150</v>
      </c>
    </row>
    <row r="560" spans="1:7" ht="14.45" customHeight="1">
      <c r="A560" s="38" t="s">
        <v>9</v>
      </c>
      <c r="B560" s="92">
        <v>68</v>
      </c>
      <c r="C560" s="93" t="s">
        <v>386</v>
      </c>
      <c r="D560" s="11">
        <f t="shared" ref="D560:E560" si="135">D559</f>
        <v>0</v>
      </c>
      <c r="E560" s="5">
        <f t="shared" si="135"/>
        <v>440000</v>
      </c>
      <c r="F560" s="5">
        <f t="shared" ref="F560:G560" si="136">F559</f>
        <v>422572</v>
      </c>
      <c r="G560" s="5">
        <f t="shared" si="136"/>
        <v>219150</v>
      </c>
    </row>
    <row r="561" spans="1:7" ht="14.45" customHeight="1">
      <c r="B561" s="91"/>
      <c r="C561" s="38"/>
      <c r="D561" s="4"/>
      <c r="E561" s="4"/>
      <c r="F561" s="4"/>
      <c r="G561" s="4"/>
    </row>
    <row r="562" spans="1:7" ht="14.45" customHeight="1">
      <c r="B562" s="92">
        <v>69</v>
      </c>
      <c r="C562" s="93" t="s">
        <v>458</v>
      </c>
      <c r="D562" s="4"/>
      <c r="E562" s="4"/>
      <c r="F562" s="4"/>
      <c r="G562" s="4"/>
    </row>
    <row r="563" spans="1:7" ht="14.45" customHeight="1">
      <c r="B563" s="91" t="s">
        <v>459</v>
      </c>
      <c r="C563" s="38" t="s">
        <v>296</v>
      </c>
      <c r="D563" s="2">
        <v>0</v>
      </c>
      <c r="E563" s="2">
        <v>0</v>
      </c>
      <c r="F563" s="2">
        <v>0</v>
      </c>
      <c r="G563" s="4">
        <v>350000</v>
      </c>
    </row>
    <row r="564" spans="1:7" ht="14.45" customHeight="1">
      <c r="A564" s="38" t="s">
        <v>9</v>
      </c>
      <c r="B564" s="92">
        <v>69</v>
      </c>
      <c r="C564" s="93" t="s">
        <v>458</v>
      </c>
      <c r="D564" s="11">
        <f t="shared" ref="D564:G564" si="137">D563</f>
        <v>0</v>
      </c>
      <c r="E564" s="11">
        <f t="shared" si="137"/>
        <v>0</v>
      </c>
      <c r="F564" s="11">
        <f t="shared" si="137"/>
        <v>0</v>
      </c>
      <c r="G564" s="5">
        <f t="shared" si="137"/>
        <v>350000</v>
      </c>
    </row>
    <row r="565" spans="1:7" ht="14.45" customHeight="1">
      <c r="B565" s="91"/>
      <c r="C565" s="38"/>
      <c r="D565" s="4"/>
      <c r="E565" s="4"/>
      <c r="F565" s="4"/>
      <c r="G565" s="4"/>
    </row>
    <row r="566" spans="1:7" ht="14.45" customHeight="1">
      <c r="B566" s="92">
        <v>70</v>
      </c>
      <c r="C566" s="93" t="s">
        <v>460</v>
      </c>
      <c r="D566" s="4"/>
      <c r="E566" s="4"/>
      <c r="F566" s="4"/>
      <c r="G566" s="4"/>
    </row>
    <row r="567" spans="1:7" ht="14.45" customHeight="1">
      <c r="B567" s="91" t="s">
        <v>461</v>
      </c>
      <c r="C567" s="38" t="s">
        <v>296</v>
      </c>
      <c r="D567" s="2">
        <v>0</v>
      </c>
      <c r="E567" s="2">
        <v>0</v>
      </c>
      <c r="F567" s="2">
        <v>0</v>
      </c>
      <c r="G567" s="4">
        <v>1</v>
      </c>
    </row>
    <row r="568" spans="1:7" ht="14.45" customHeight="1">
      <c r="A568" s="38" t="s">
        <v>9</v>
      </c>
      <c r="B568" s="92">
        <v>70</v>
      </c>
      <c r="C568" s="93" t="s">
        <v>460</v>
      </c>
      <c r="D568" s="11">
        <f t="shared" ref="D568:G568" si="138">D567</f>
        <v>0</v>
      </c>
      <c r="E568" s="11">
        <f t="shared" si="138"/>
        <v>0</v>
      </c>
      <c r="F568" s="11">
        <f t="shared" si="138"/>
        <v>0</v>
      </c>
      <c r="G568" s="5">
        <f t="shared" si="138"/>
        <v>1</v>
      </c>
    </row>
    <row r="569" spans="1:7" ht="14.45" customHeight="1">
      <c r="A569" s="38" t="s">
        <v>9</v>
      </c>
      <c r="B569" s="65">
        <v>8.1010000000000009</v>
      </c>
      <c r="C569" s="38" t="s">
        <v>172</v>
      </c>
      <c r="D569" s="3">
        <f>D552+D560+D556+D564+D568</f>
        <v>25365</v>
      </c>
      <c r="E569" s="3">
        <f t="shared" ref="E569:G569" si="139">E552+E560+E556+E564+E568</f>
        <v>778600</v>
      </c>
      <c r="F569" s="3">
        <f t="shared" si="139"/>
        <v>480406</v>
      </c>
      <c r="G569" s="3">
        <f t="shared" si="139"/>
        <v>1131151</v>
      </c>
    </row>
    <row r="570" spans="1:7">
      <c r="B570" s="65"/>
      <c r="C570" s="38"/>
      <c r="D570" s="4"/>
      <c r="E570" s="4"/>
      <c r="F570" s="4"/>
      <c r="G570" s="4"/>
    </row>
    <row r="571" spans="1:7" ht="14.45" customHeight="1">
      <c r="B571" s="65">
        <v>8.7970000000000006</v>
      </c>
      <c r="C571" s="87" t="s">
        <v>169</v>
      </c>
      <c r="D571" s="4"/>
      <c r="E571" s="4"/>
      <c r="F571" s="4"/>
      <c r="G571" s="4"/>
    </row>
    <row r="572" spans="1:7" ht="14.45" customHeight="1">
      <c r="A572" s="93"/>
      <c r="B572" s="94">
        <v>60</v>
      </c>
      <c r="C572" s="93" t="s">
        <v>136</v>
      </c>
      <c r="D572" s="4"/>
      <c r="E572" s="4"/>
      <c r="F572" s="4"/>
      <c r="G572" s="4"/>
    </row>
    <row r="573" spans="1:7" ht="14.45" customHeight="1">
      <c r="A573" s="93"/>
      <c r="B573" s="94" t="s">
        <v>170</v>
      </c>
      <c r="C573" s="93" t="s">
        <v>176</v>
      </c>
      <c r="D573" s="4">
        <v>201500</v>
      </c>
      <c r="E573" s="4">
        <v>438500</v>
      </c>
      <c r="F573" s="4">
        <f>438500-181500</f>
        <v>257000</v>
      </c>
      <c r="G573" s="2">
        <v>0</v>
      </c>
    </row>
    <row r="574" spans="1:7" ht="14.45" customHeight="1">
      <c r="A574" s="93"/>
      <c r="B574" s="94" t="s">
        <v>177</v>
      </c>
      <c r="C574" s="93" t="s">
        <v>178</v>
      </c>
      <c r="D574" s="3">
        <v>20350</v>
      </c>
      <c r="E574" s="3">
        <v>45650</v>
      </c>
      <c r="F574" s="3">
        <f>45650-31650</f>
        <v>14000</v>
      </c>
      <c r="G574" s="12">
        <v>0</v>
      </c>
    </row>
    <row r="575" spans="1:7" ht="14.45" customHeight="1">
      <c r="A575" s="145" t="s">
        <v>9</v>
      </c>
      <c r="B575" s="146">
        <v>60</v>
      </c>
      <c r="C575" s="145" t="s">
        <v>136</v>
      </c>
      <c r="D575" s="3">
        <f t="shared" ref="D575:F575" si="140">SUM(D573:D574)</f>
        <v>221850</v>
      </c>
      <c r="E575" s="3">
        <f t="shared" si="140"/>
        <v>484150</v>
      </c>
      <c r="F575" s="3">
        <f t="shared" si="140"/>
        <v>271000</v>
      </c>
      <c r="G575" s="12">
        <f t="shared" ref="G575" si="141">SUM(G573:G574)</f>
        <v>0</v>
      </c>
    </row>
    <row r="576" spans="1:7" ht="14.45" customHeight="1">
      <c r="A576" s="93"/>
      <c r="B576" s="94"/>
      <c r="C576" s="93"/>
      <c r="D576" s="4"/>
      <c r="E576" s="4"/>
      <c r="F576" s="4"/>
      <c r="G576" s="4"/>
    </row>
    <row r="577" spans="1:7" ht="14.45" customHeight="1">
      <c r="A577" s="93"/>
      <c r="B577" s="94">
        <v>61</v>
      </c>
      <c r="C577" s="93" t="s">
        <v>136</v>
      </c>
      <c r="D577" s="4"/>
      <c r="E577" s="4"/>
      <c r="F577" s="4"/>
      <c r="G577" s="4"/>
    </row>
    <row r="578" spans="1:7" ht="14.45" customHeight="1">
      <c r="A578" s="93"/>
      <c r="B578" s="94">
        <v>70</v>
      </c>
      <c r="C578" s="93" t="s">
        <v>176</v>
      </c>
      <c r="D578" s="4"/>
      <c r="E578" s="4"/>
      <c r="F578" s="4"/>
      <c r="G578" s="4"/>
    </row>
    <row r="579" spans="1:7" ht="14.45" customHeight="1">
      <c r="A579" s="93"/>
      <c r="B579" s="94" t="s">
        <v>447</v>
      </c>
      <c r="C579" s="93" t="s">
        <v>296</v>
      </c>
      <c r="D579" s="2">
        <v>0</v>
      </c>
      <c r="E579" s="2">
        <v>0</v>
      </c>
      <c r="F579" s="2">
        <v>0</v>
      </c>
      <c r="G579" s="4">
        <v>510500</v>
      </c>
    </row>
    <row r="580" spans="1:7" ht="14.45" customHeight="1">
      <c r="A580" s="93" t="s">
        <v>9</v>
      </c>
      <c r="B580" s="94">
        <v>70</v>
      </c>
      <c r="C580" s="93" t="s">
        <v>176</v>
      </c>
      <c r="D580" s="11">
        <f>D579</f>
        <v>0</v>
      </c>
      <c r="E580" s="11">
        <f t="shared" ref="E580:G580" si="142">E579</f>
        <v>0</v>
      </c>
      <c r="F580" s="11">
        <f t="shared" si="142"/>
        <v>0</v>
      </c>
      <c r="G580" s="5">
        <f t="shared" si="142"/>
        <v>510500</v>
      </c>
    </row>
    <row r="581" spans="1:7" ht="14.45" customHeight="1">
      <c r="A581" s="93"/>
      <c r="B581" s="94"/>
      <c r="C581" s="93"/>
      <c r="D581" s="4"/>
      <c r="E581" s="4"/>
      <c r="F581" s="4"/>
      <c r="G581" s="4"/>
    </row>
    <row r="582" spans="1:7" ht="14.45" customHeight="1">
      <c r="A582" s="93"/>
      <c r="B582" s="94">
        <v>71</v>
      </c>
      <c r="C582" s="93" t="s">
        <v>178</v>
      </c>
      <c r="D582" s="4"/>
      <c r="E582" s="4"/>
      <c r="F582" s="4"/>
      <c r="G582" s="4"/>
    </row>
    <row r="583" spans="1:7" ht="14.45" customHeight="1">
      <c r="A583" s="93"/>
      <c r="B583" s="94" t="s">
        <v>448</v>
      </c>
      <c r="C583" s="93" t="s">
        <v>296</v>
      </c>
      <c r="D583" s="2">
        <v>0</v>
      </c>
      <c r="E583" s="2">
        <v>0</v>
      </c>
      <c r="F583" s="2">
        <v>0</v>
      </c>
      <c r="G583" s="4">
        <v>33000</v>
      </c>
    </row>
    <row r="584" spans="1:7" ht="14.45" customHeight="1">
      <c r="A584" s="93" t="s">
        <v>9</v>
      </c>
      <c r="B584" s="94">
        <v>71</v>
      </c>
      <c r="C584" s="93" t="s">
        <v>178</v>
      </c>
      <c r="D584" s="11">
        <f>D583</f>
        <v>0</v>
      </c>
      <c r="E584" s="11">
        <f t="shared" ref="E584" si="143">E583</f>
        <v>0</v>
      </c>
      <c r="F584" s="11">
        <f t="shared" ref="F584" si="144">F583</f>
        <v>0</v>
      </c>
      <c r="G584" s="5">
        <f t="shared" ref="G584" si="145">G583</f>
        <v>33000</v>
      </c>
    </row>
    <row r="585" spans="1:7" ht="14.45" customHeight="1">
      <c r="A585" s="93" t="s">
        <v>9</v>
      </c>
      <c r="B585" s="94">
        <v>61</v>
      </c>
      <c r="C585" s="93" t="s">
        <v>136</v>
      </c>
      <c r="D585" s="12">
        <f>D580+D584</f>
        <v>0</v>
      </c>
      <c r="E585" s="12">
        <f t="shared" ref="E585:G585" si="146">E580+E584</f>
        <v>0</v>
      </c>
      <c r="F585" s="12">
        <f t="shared" si="146"/>
        <v>0</v>
      </c>
      <c r="G585" s="3">
        <f t="shared" si="146"/>
        <v>543500</v>
      </c>
    </row>
    <row r="586" spans="1:7" ht="14.45" customHeight="1">
      <c r="A586" s="93" t="s">
        <v>9</v>
      </c>
      <c r="B586" s="95">
        <v>8.7970000000000006</v>
      </c>
      <c r="C586" s="96" t="s">
        <v>171</v>
      </c>
      <c r="D586" s="3">
        <f>D575+D585</f>
        <v>221850</v>
      </c>
      <c r="E586" s="3">
        <f t="shared" ref="E586:G586" si="147">E575+E585</f>
        <v>484150</v>
      </c>
      <c r="F586" s="3">
        <f t="shared" si="147"/>
        <v>271000</v>
      </c>
      <c r="G586" s="3">
        <f t="shared" si="147"/>
        <v>543500</v>
      </c>
    </row>
    <row r="587" spans="1:7" ht="14.45" customHeight="1">
      <c r="A587" s="93" t="s">
        <v>9</v>
      </c>
      <c r="B587" s="94">
        <v>8</v>
      </c>
      <c r="C587" s="93" t="s">
        <v>168</v>
      </c>
      <c r="D587" s="3">
        <f t="shared" ref="D587:G587" si="148">D586+D569</f>
        <v>247215</v>
      </c>
      <c r="E587" s="3">
        <f t="shared" si="148"/>
        <v>1262750</v>
      </c>
      <c r="F587" s="3">
        <f t="shared" si="148"/>
        <v>751406</v>
      </c>
      <c r="G587" s="3">
        <f t="shared" si="148"/>
        <v>1674651</v>
      </c>
    </row>
    <row r="588" spans="1:7" ht="15" customHeight="1">
      <c r="B588" s="85"/>
      <c r="C588" s="38"/>
      <c r="D588" s="4"/>
      <c r="E588" s="4"/>
      <c r="F588" s="4"/>
      <c r="G588" s="83"/>
    </row>
    <row r="589" spans="1:7" ht="14.45" customHeight="1">
      <c r="B589" s="42">
        <v>80</v>
      </c>
      <c r="C589" s="38" t="s">
        <v>76</v>
      </c>
      <c r="D589" s="6"/>
      <c r="E589" s="44"/>
      <c r="F589" s="44"/>
      <c r="G589" s="44"/>
    </row>
    <row r="590" spans="1:7" ht="14.45" customHeight="1">
      <c r="B590" s="65">
        <v>80.001000000000005</v>
      </c>
      <c r="C590" s="87" t="s">
        <v>12</v>
      </c>
      <c r="D590" s="44"/>
      <c r="E590" s="44"/>
      <c r="F590" s="44"/>
      <c r="G590" s="44"/>
    </row>
    <row r="591" spans="1:7" ht="14.45" customHeight="1">
      <c r="A591" s="79"/>
      <c r="B591" s="147">
        <v>60</v>
      </c>
      <c r="C591" s="79" t="s">
        <v>77</v>
      </c>
      <c r="D591" s="148"/>
      <c r="E591" s="148"/>
      <c r="F591" s="148"/>
      <c r="G591" s="148"/>
    </row>
    <row r="592" spans="1:7" ht="14.45" customHeight="1">
      <c r="A592" s="79"/>
      <c r="B592" s="90" t="s">
        <v>78</v>
      </c>
      <c r="C592" s="79" t="s">
        <v>41</v>
      </c>
      <c r="D592" s="4">
        <v>10033</v>
      </c>
      <c r="E592" s="4">
        <v>17791</v>
      </c>
      <c r="F592" s="4">
        <v>17791</v>
      </c>
      <c r="G592" s="137">
        <v>20691</v>
      </c>
    </row>
    <row r="593" spans="1:7" ht="14.45" customHeight="1">
      <c r="A593" s="79"/>
      <c r="B593" s="90" t="s">
        <v>156</v>
      </c>
      <c r="C593" s="79" t="s">
        <v>140</v>
      </c>
      <c r="D593" s="4">
        <v>1711</v>
      </c>
      <c r="E593" s="4">
        <v>1758</v>
      </c>
      <c r="F593" s="4">
        <v>1758</v>
      </c>
      <c r="G593" s="137">
        <v>1290</v>
      </c>
    </row>
    <row r="594" spans="1:7" s="62" customFormat="1" ht="14.45" customHeight="1">
      <c r="A594" s="135"/>
      <c r="B594" s="136" t="s">
        <v>292</v>
      </c>
      <c r="C594" s="135" t="s">
        <v>194</v>
      </c>
      <c r="D594" s="4">
        <v>211</v>
      </c>
      <c r="E594" s="4">
        <v>539</v>
      </c>
      <c r="F594" s="4">
        <v>539</v>
      </c>
      <c r="G594" s="137">
        <v>1</v>
      </c>
    </row>
    <row r="595" spans="1:7" s="62" customFormat="1" ht="14.45" customHeight="1">
      <c r="A595" s="135"/>
      <c r="B595" s="136" t="s">
        <v>293</v>
      </c>
      <c r="C595" s="135" t="s">
        <v>195</v>
      </c>
      <c r="D595" s="4">
        <v>8666</v>
      </c>
      <c r="E595" s="4">
        <v>2514</v>
      </c>
      <c r="F595" s="4">
        <v>2514</v>
      </c>
      <c r="G595" s="137">
        <v>3019</v>
      </c>
    </row>
    <row r="596" spans="1:7" ht="14.45" customHeight="1">
      <c r="B596" s="86" t="s">
        <v>79</v>
      </c>
      <c r="C596" s="67" t="s">
        <v>198</v>
      </c>
      <c r="D596" s="4">
        <v>662</v>
      </c>
      <c r="E596" s="4">
        <v>800</v>
      </c>
      <c r="F596" s="4">
        <v>800</v>
      </c>
      <c r="G596" s="126">
        <v>800</v>
      </c>
    </row>
    <row r="597" spans="1:7" ht="14.45" customHeight="1">
      <c r="B597" s="86" t="s">
        <v>80</v>
      </c>
      <c r="C597" s="38" t="s">
        <v>17</v>
      </c>
      <c r="D597" s="4">
        <f>577-1</f>
        <v>576</v>
      </c>
      <c r="E597" s="4">
        <v>599</v>
      </c>
      <c r="F597" s="4">
        <v>599</v>
      </c>
      <c r="G597" s="126">
        <v>599</v>
      </c>
    </row>
    <row r="598" spans="1:7" s="62" customFormat="1" ht="14.45" customHeight="1">
      <c r="A598" s="30"/>
      <c r="B598" s="124" t="s">
        <v>294</v>
      </c>
      <c r="C598" s="30" t="s">
        <v>202</v>
      </c>
      <c r="D598" s="2">
        <v>0</v>
      </c>
      <c r="E598" s="4">
        <v>1</v>
      </c>
      <c r="F598" s="4">
        <v>1</v>
      </c>
      <c r="G598" s="126">
        <v>1</v>
      </c>
    </row>
    <row r="599" spans="1:7" s="62" customFormat="1" ht="14.45" customHeight="1">
      <c r="A599" s="30"/>
      <c r="B599" s="124" t="s">
        <v>327</v>
      </c>
      <c r="C599" s="30" t="s">
        <v>299</v>
      </c>
      <c r="D599" s="12">
        <v>0</v>
      </c>
      <c r="E599" s="3">
        <v>1</v>
      </c>
      <c r="F599" s="3">
        <v>1</v>
      </c>
      <c r="G599" s="131">
        <v>1</v>
      </c>
    </row>
    <row r="600" spans="1:7" ht="14.45" customHeight="1">
      <c r="A600" s="38" t="s">
        <v>9</v>
      </c>
      <c r="B600" s="85">
        <v>60</v>
      </c>
      <c r="C600" s="38" t="s">
        <v>77</v>
      </c>
      <c r="D600" s="3">
        <f t="shared" ref="D600:G600" si="149">SUM(D592:D599)</f>
        <v>21859</v>
      </c>
      <c r="E600" s="3">
        <f t="shared" si="149"/>
        <v>24003</v>
      </c>
      <c r="F600" s="3">
        <f t="shared" si="149"/>
        <v>24003</v>
      </c>
      <c r="G600" s="3">
        <f t="shared" si="149"/>
        <v>26402</v>
      </c>
    </row>
    <row r="601" spans="1:7" ht="14.45" customHeight="1">
      <c r="A601" s="38" t="s">
        <v>9</v>
      </c>
      <c r="B601" s="65">
        <v>80.001000000000005</v>
      </c>
      <c r="C601" s="87" t="s">
        <v>12</v>
      </c>
      <c r="D601" s="3">
        <f t="shared" ref="D601:E601" si="150">D600</f>
        <v>21859</v>
      </c>
      <c r="E601" s="3">
        <f t="shared" si="150"/>
        <v>24003</v>
      </c>
      <c r="F601" s="3">
        <f t="shared" ref="F601:G601" si="151">F600</f>
        <v>24003</v>
      </c>
      <c r="G601" s="3">
        <f t="shared" si="151"/>
        <v>26402</v>
      </c>
    </row>
    <row r="602" spans="1:7">
      <c r="B602" s="65"/>
      <c r="C602" s="87"/>
      <c r="D602" s="4"/>
      <c r="E602" s="4"/>
      <c r="F602" s="4"/>
      <c r="G602" s="4"/>
    </row>
    <row r="603" spans="1:7">
      <c r="B603" s="65">
        <v>80.100999999999999</v>
      </c>
      <c r="C603" s="87" t="s">
        <v>462</v>
      </c>
      <c r="D603" s="4"/>
      <c r="E603" s="4"/>
      <c r="F603" s="4"/>
      <c r="G603" s="4"/>
    </row>
    <row r="604" spans="1:7" ht="15" customHeight="1">
      <c r="B604" s="85">
        <v>60</v>
      </c>
      <c r="C604" s="38" t="s">
        <v>463</v>
      </c>
      <c r="D604" s="4"/>
      <c r="E604" s="4"/>
      <c r="F604" s="4"/>
      <c r="G604" s="4"/>
    </row>
    <row r="605" spans="1:7">
      <c r="B605" s="35" t="s">
        <v>464</v>
      </c>
      <c r="C605" s="38" t="s">
        <v>463</v>
      </c>
      <c r="D605" s="2">
        <v>0</v>
      </c>
      <c r="E605" s="2">
        <v>0</v>
      </c>
      <c r="F605" s="2">
        <v>0</v>
      </c>
      <c r="G605" s="4">
        <v>2500</v>
      </c>
    </row>
    <row r="606" spans="1:7" ht="15" customHeight="1">
      <c r="A606" s="93" t="s">
        <v>9</v>
      </c>
      <c r="B606" s="85">
        <v>60</v>
      </c>
      <c r="C606" s="38" t="s">
        <v>463</v>
      </c>
      <c r="D606" s="11">
        <f t="shared" ref="D606:E606" si="152">SUM(D605:D605)</f>
        <v>0</v>
      </c>
      <c r="E606" s="11">
        <f t="shared" si="152"/>
        <v>0</v>
      </c>
      <c r="F606" s="11">
        <f t="shared" ref="F606:G606" si="153">SUM(F605:F605)</f>
        <v>0</v>
      </c>
      <c r="G606" s="5">
        <f t="shared" si="153"/>
        <v>2500</v>
      </c>
    </row>
    <row r="607" spans="1:7" ht="15" customHeight="1">
      <c r="A607" s="93"/>
      <c r="B607" s="85"/>
      <c r="C607" s="38"/>
      <c r="D607" s="7"/>
      <c r="E607" s="33"/>
      <c r="F607" s="33"/>
      <c r="G607" s="7"/>
    </row>
    <row r="608" spans="1:7" ht="15" customHeight="1">
      <c r="A608" s="93"/>
      <c r="B608" s="85">
        <v>61</v>
      </c>
      <c r="C608" s="38" t="s">
        <v>482</v>
      </c>
      <c r="D608" s="4"/>
      <c r="E608" s="2"/>
      <c r="F608" s="2"/>
      <c r="G608" s="4"/>
    </row>
    <row r="609" spans="1:7" ht="15" customHeight="1">
      <c r="A609" s="93"/>
      <c r="B609" s="85" t="s">
        <v>308</v>
      </c>
      <c r="C609" s="30" t="s">
        <v>296</v>
      </c>
      <c r="D609" s="2">
        <v>0</v>
      </c>
      <c r="E609" s="2">
        <v>0</v>
      </c>
      <c r="F609" s="2">
        <v>0</v>
      </c>
      <c r="G609" s="4">
        <v>2500</v>
      </c>
    </row>
    <row r="610" spans="1:7" s="89" customFormat="1" ht="15" customHeight="1">
      <c r="A610" s="93" t="s">
        <v>9</v>
      </c>
      <c r="B610" s="85">
        <v>61</v>
      </c>
      <c r="C610" s="38" t="s">
        <v>482</v>
      </c>
      <c r="D610" s="11">
        <f>D609</f>
        <v>0</v>
      </c>
      <c r="E610" s="11">
        <f t="shared" ref="E610:G610" si="154">E609</f>
        <v>0</v>
      </c>
      <c r="F610" s="11">
        <f t="shared" si="154"/>
        <v>0</v>
      </c>
      <c r="G610" s="5">
        <f t="shared" si="154"/>
        <v>2500</v>
      </c>
    </row>
    <row r="611" spans="1:7" ht="15" customHeight="1">
      <c r="A611" s="93" t="s">
        <v>9</v>
      </c>
      <c r="B611" s="65">
        <v>80.100999999999999</v>
      </c>
      <c r="C611" s="87" t="s">
        <v>462</v>
      </c>
      <c r="D611" s="11">
        <f>D606+D610</f>
        <v>0</v>
      </c>
      <c r="E611" s="11">
        <f t="shared" ref="E611:G611" si="155">E606+E610</f>
        <v>0</v>
      </c>
      <c r="F611" s="11">
        <f t="shared" si="155"/>
        <v>0</v>
      </c>
      <c r="G611" s="5">
        <f t="shared" si="155"/>
        <v>5000</v>
      </c>
    </row>
    <row r="612" spans="1:7" ht="15" customHeight="1">
      <c r="A612" s="93"/>
      <c r="B612" s="85"/>
      <c r="C612" s="38"/>
      <c r="D612" s="4"/>
      <c r="E612" s="2"/>
      <c r="F612" s="2"/>
      <c r="G612" s="2"/>
    </row>
    <row r="613" spans="1:7" ht="28.5" customHeight="1">
      <c r="B613" s="65">
        <v>80.102000000000004</v>
      </c>
      <c r="C613" s="87" t="s">
        <v>135</v>
      </c>
      <c r="D613" s="4"/>
      <c r="E613" s="4"/>
      <c r="F613" s="4"/>
      <c r="G613" s="4"/>
    </row>
    <row r="614" spans="1:7" ht="15" customHeight="1">
      <c r="B614" s="85">
        <v>62</v>
      </c>
      <c r="C614" s="38" t="s">
        <v>97</v>
      </c>
      <c r="D614" s="4"/>
      <c r="E614" s="4"/>
      <c r="F614" s="4"/>
      <c r="G614" s="4"/>
    </row>
    <row r="615" spans="1:7">
      <c r="B615" s="35" t="s">
        <v>309</v>
      </c>
      <c r="C615" s="97" t="s">
        <v>296</v>
      </c>
      <c r="D615" s="2">
        <v>0</v>
      </c>
      <c r="E615" s="2">
        <v>0</v>
      </c>
      <c r="F615" s="2">
        <v>0</v>
      </c>
      <c r="G615" s="4">
        <v>10000</v>
      </c>
    </row>
    <row r="616" spans="1:7" ht="15" customHeight="1">
      <c r="A616" s="93" t="s">
        <v>9</v>
      </c>
      <c r="B616" s="85">
        <v>62</v>
      </c>
      <c r="C616" s="38" t="s">
        <v>97</v>
      </c>
      <c r="D616" s="11">
        <f t="shared" ref="D616:G616" si="156">SUM(D615:D615)</f>
        <v>0</v>
      </c>
      <c r="E616" s="11">
        <f t="shared" si="156"/>
        <v>0</v>
      </c>
      <c r="F616" s="11">
        <f t="shared" si="156"/>
        <v>0</v>
      </c>
      <c r="G616" s="5">
        <f t="shared" si="156"/>
        <v>10000</v>
      </c>
    </row>
    <row r="617" spans="1:7" ht="12.75" customHeight="1">
      <c r="B617" s="98"/>
      <c r="C617" s="99"/>
      <c r="D617" s="4"/>
      <c r="E617" s="4"/>
      <c r="F617" s="4"/>
      <c r="G617" s="4"/>
    </row>
    <row r="618" spans="1:7" ht="15" customHeight="1">
      <c r="A618" s="93"/>
      <c r="B618" s="94">
        <v>64</v>
      </c>
      <c r="C618" s="93" t="s">
        <v>165</v>
      </c>
      <c r="D618" s="4"/>
      <c r="E618" s="4"/>
      <c r="F618" s="4"/>
      <c r="G618" s="4"/>
    </row>
    <row r="619" spans="1:7" ht="15" customHeight="1">
      <c r="A619" s="93"/>
      <c r="B619" s="94" t="s">
        <v>329</v>
      </c>
      <c r="C619" s="93" t="s">
        <v>296</v>
      </c>
      <c r="D619" s="4">
        <v>2500</v>
      </c>
      <c r="E619" s="4">
        <v>2000</v>
      </c>
      <c r="F619" s="4">
        <v>2000</v>
      </c>
      <c r="G619" s="2">
        <v>0</v>
      </c>
    </row>
    <row r="620" spans="1:7" ht="15" customHeight="1">
      <c r="A620" s="145" t="s">
        <v>9</v>
      </c>
      <c r="B620" s="146">
        <v>64</v>
      </c>
      <c r="C620" s="145" t="s">
        <v>165</v>
      </c>
      <c r="D620" s="5">
        <f t="shared" ref="D620:E620" si="157">D619</f>
        <v>2500</v>
      </c>
      <c r="E620" s="5">
        <f t="shared" si="157"/>
        <v>2000</v>
      </c>
      <c r="F620" s="5">
        <f t="shared" ref="F620:G620" si="158">F619</f>
        <v>2000</v>
      </c>
      <c r="G620" s="11">
        <f t="shared" si="158"/>
        <v>0</v>
      </c>
    </row>
    <row r="621" spans="1:7" ht="12.75" customHeight="1">
      <c r="A621" s="93"/>
      <c r="B621" s="94"/>
      <c r="C621" s="93"/>
      <c r="D621" s="4"/>
      <c r="E621" s="4"/>
      <c r="F621" s="4"/>
      <c r="G621" s="4"/>
    </row>
    <row r="622" spans="1:7">
      <c r="B622" s="42">
        <v>65</v>
      </c>
      <c r="C622" s="67" t="s">
        <v>359</v>
      </c>
      <c r="D622" s="44"/>
      <c r="E622" s="44"/>
      <c r="F622" s="44"/>
      <c r="G622" s="44"/>
    </row>
    <row r="623" spans="1:7">
      <c r="B623" s="86" t="s">
        <v>349</v>
      </c>
      <c r="C623" s="67" t="s">
        <v>296</v>
      </c>
      <c r="D623" s="4">
        <v>3425</v>
      </c>
      <c r="E623" s="2">
        <v>0</v>
      </c>
      <c r="F623" s="2">
        <v>0</v>
      </c>
      <c r="G623" s="2">
        <v>0</v>
      </c>
    </row>
    <row r="624" spans="1:7">
      <c r="A624" s="38" t="s">
        <v>9</v>
      </c>
      <c r="B624" s="42">
        <v>65</v>
      </c>
      <c r="C624" s="67" t="s">
        <v>359</v>
      </c>
      <c r="D624" s="5">
        <f t="shared" ref="D624:E624" si="159">D623</f>
        <v>3425</v>
      </c>
      <c r="E624" s="11">
        <f t="shared" si="159"/>
        <v>0</v>
      </c>
      <c r="F624" s="11">
        <f t="shared" ref="F624:G624" si="160">F623</f>
        <v>0</v>
      </c>
      <c r="G624" s="11">
        <f t="shared" si="160"/>
        <v>0</v>
      </c>
    </row>
    <row r="625" spans="1:7" ht="30" customHeight="1">
      <c r="A625" s="38" t="s">
        <v>9</v>
      </c>
      <c r="B625" s="65">
        <v>80.102000000000004</v>
      </c>
      <c r="C625" s="87" t="s">
        <v>135</v>
      </c>
      <c r="D625" s="3">
        <f>D616+D620+D624</f>
        <v>5925</v>
      </c>
      <c r="E625" s="3">
        <f t="shared" ref="E625:G625" si="161">E616+E620+E624</f>
        <v>2000</v>
      </c>
      <c r="F625" s="3">
        <f t="shared" si="161"/>
        <v>2000</v>
      </c>
      <c r="G625" s="3">
        <f t="shared" si="161"/>
        <v>10000</v>
      </c>
    </row>
    <row r="626" spans="1:7">
      <c r="B626" s="65"/>
      <c r="C626" s="87"/>
      <c r="D626" s="4"/>
      <c r="E626" s="4"/>
      <c r="F626" s="4"/>
      <c r="G626" s="4"/>
    </row>
    <row r="627" spans="1:7" ht="25.5">
      <c r="B627" s="65">
        <v>80.102999999999994</v>
      </c>
      <c r="C627" s="87" t="s">
        <v>465</v>
      </c>
      <c r="D627" s="4"/>
      <c r="E627" s="4"/>
      <c r="F627" s="4"/>
      <c r="G627" s="4"/>
    </row>
    <row r="628" spans="1:7" ht="15" customHeight="1">
      <c r="B628" s="85">
        <v>60</v>
      </c>
      <c r="C628" s="38" t="s">
        <v>466</v>
      </c>
      <c r="D628" s="4"/>
      <c r="E628" s="4"/>
      <c r="F628" s="4"/>
      <c r="G628" s="4"/>
    </row>
    <row r="629" spans="1:7">
      <c r="B629" s="35" t="s">
        <v>307</v>
      </c>
      <c r="C629" s="38" t="s">
        <v>296</v>
      </c>
      <c r="D629" s="2">
        <v>0</v>
      </c>
      <c r="E629" s="2">
        <v>0</v>
      </c>
      <c r="F629" s="2">
        <v>0</v>
      </c>
      <c r="G629" s="4">
        <v>2954353</v>
      </c>
    </row>
    <row r="630" spans="1:7" ht="15" customHeight="1">
      <c r="A630" s="93" t="s">
        <v>9</v>
      </c>
      <c r="B630" s="85">
        <v>60</v>
      </c>
      <c r="C630" s="38" t="s">
        <v>466</v>
      </c>
      <c r="D630" s="11">
        <f t="shared" ref="D630:E630" si="162">SUM(D629:D629)</f>
        <v>0</v>
      </c>
      <c r="E630" s="11">
        <f t="shared" si="162"/>
        <v>0</v>
      </c>
      <c r="F630" s="11">
        <f t="shared" ref="F630:G630" si="163">SUM(F629:F629)</f>
        <v>0</v>
      </c>
      <c r="G630" s="5">
        <f t="shared" si="163"/>
        <v>2954353</v>
      </c>
    </row>
    <row r="631" spans="1:7" ht="15" customHeight="1">
      <c r="A631" s="93" t="s">
        <v>9</v>
      </c>
      <c r="B631" s="65">
        <v>80.102999999999994</v>
      </c>
      <c r="C631" s="87" t="s">
        <v>465</v>
      </c>
      <c r="D631" s="11">
        <f>D630</f>
        <v>0</v>
      </c>
      <c r="E631" s="11">
        <f t="shared" ref="E631" si="164">E630</f>
        <v>0</v>
      </c>
      <c r="F631" s="11">
        <f t="shared" ref="F631" si="165">F630</f>
        <v>0</v>
      </c>
      <c r="G631" s="5">
        <f t="shared" ref="G631" si="166">G630</f>
        <v>2954353</v>
      </c>
    </row>
    <row r="632" spans="1:7">
      <c r="B632" s="65"/>
      <c r="C632" s="87"/>
      <c r="D632" s="4"/>
      <c r="E632" s="4"/>
      <c r="F632" s="4"/>
      <c r="G632" s="4"/>
    </row>
    <row r="633" spans="1:7">
      <c r="B633" s="65">
        <v>80.8</v>
      </c>
      <c r="C633" s="87" t="s">
        <v>81</v>
      </c>
      <c r="D633" s="4"/>
      <c r="E633" s="4"/>
      <c r="F633" s="4"/>
      <c r="G633" s="4"/>
    </row>
    <row r="634" spans="1:7" ht="15" customHeight="1">
      <c r="B634" s="85">
        <v>60</v>
      </c>
      <c r="C634" s="38" t="s">
        <v>467</v>
      </c>
      <c r="D634" s="4"/>
      <c r="E634" s="4"/>
      <c r="F634" s="4"/>
      <c r="G634" s="4"/>
    </row>
    <row r="635" spans="1:7">
      <c r="B635" s="35" t="s">
        <v>307</v>
      </c>
      <c r="C635" s="38" t="s">
        <v>296</v>
      </c>
      <c r="D635" s="2">
        <v>0</v>
      </c>
      <c r="E635" s="2">
        <v>0</v>
      </c>
      <c r="F635" s="2">
        <v>0</v>
      </c>
      <c r="G635" s="4">
        <v>556816</v>
      </c>
    </row>
    <row r="636" spans="1:7" ht="15" customHeight="1">
      <c r="A636" s="93" t="s">
        <v>9</v>
      </c>
      <c r="B636" s="85">
        <v>60</v>
      </c>
      <c r="C636" s="38" t="s">
        <v>467</v>
      </c>
      <c r="D636" s="11">
        <f t="shared" ref="D636:E636" si="167">SUM(D635:D635)</f>
        <v>0</v>
      </c>
      <c r="E636" s="11">
        <f t="shared" si="167"/>
        <v>0</v>
      </c>
      <c r="F636" s="11">
        <f t="shared" ref="F636:G636" si="168">SUM(F635:F635)</f>
        <v>0</v>
      </c>
      <c r="G636" s="5">
        <f t="shared" si="168"/>
        <v>556816</v>
      </c>
    </row>
    <row r="637" spans="1:7" ht="15" customHeight="1">
      <c r="A637" s="93" t="s">
        <v>9</v>
      </c>
      <c r="B637" s="65">
        <v>80.8</v>
      </c>
      <c r="C637" s="87" t="s">
        <v>81</v>
      </c>
      <c r="D637" s="11">
        <f>D636</f>
        <v>0</v>
      </c>
      <c r="E637" s="11">
        <f t="shared" ref="E637" si="169">E636</f>
        <v>0</v>
      </c>
      <c r="F637" s="11">
        <f t="shared" ref="F637" si="170">F636</f>
        <v>0</v>
      </c>
      <c r="G637" s="5">
        <f t="shared" ref="G637" si="171">G636</f>
        <v>556816</v>
      </c>
    </row>
    <row r="638" spans="1:7">
      <c r="A638" s="38" t="s">
        <v>9</v>
      </c>
      <c r="B638" s="42">
        <v>80</v>
      </c>
      <c r="C638" s="38" t="s">
        <v>76</v>
      </c>
      <c r="D638" s="3">
        <f t="shared" ref="D638:G638" si="172">D601+D625+D611+D631+D637</f>
        <v>27784</v>
      </c>
      <c r="E638" s="3">
        <f t="shared" si="172"/>
        <v>26003</v>
      </c>
      <c r="F638" s="3">
        <f t="shared" si="172"/>
        <v>26003</v>
      </c>
      <c r="G638" s="3">
        <f t="shared" si="172"/>
        <v>3552571</v>
      </c>
    </row>
    <row r="639" spans="1:7" ht="15" customHeight="1">
      <c r="A639" s="38" t="s">
        <v>9</v>
      </c>
      <c r="B639" s="64">
        <v>2245</v>
      </c>
      <c r="C639" s="63" t="s">
        <v>5</v>
      </c>
      <c r="D639" s="5">
        <f t="shared" ref="D639:G639" si="173">D638+D477+D492+D587+D548</f>
        <v>5277801</v>
      </c>
      <c r="E639" s="5">
        <f t="shared" si="173"/>
        <v>4034333</v>
      </c>
      <c r="F639" s="5">
        <f t="shared" si="173"/>
        <v>3633359</v>
      </c>
      <c r="G639" s="5">
        <f t="shared" si="173"/>
        <v>9415721</v>
      </c>
    </row>
    <row r="640" spans="1:7" ht="15" customHeight="1">
      <c r="A640" s="100" t="s">
        <v>9</v>
      </c>
      <c r="B640" s="101"/>
      <c r="C640" s="102" t="s">
        <v>10</v>
      </c>
      <c r="D640" s="131">
        <f t="shared" ref="D640:G640" si="174">D639+D398+D144+D126</f>
        <v>6098031</v>
      </c>
      <c r="E640" s="131">
        <f t="shared" si="174"/>
        <v>5023283</v>
      </c>
      <c r="F640" s="131">
        <f t="shared" si="174"/>
        <v>4624345</v>
      </c>
      <c r="G640" s="131">
        <f t="shared" si="174"/>
        <v>10545059</v>
      </c>
    </row>
    <row r="641" spans="1:7" ht="13.5">
      <c r="C641" s="63"/>
      <c r="D641" s="103"/>
      <c r="E641" s="44"/>
      <c r="F641" s="44"/>
      <c r="G641" s="44"/>
    </row>
    <row r="642" spans="1:7">
      <c r="A642" s="34"/>
      <c r="B642" s="104"/>
      <c r="C642" s="105" t="s">
        <v>83</v>
      </c>
      <c r="D642" s="44"/>
      <c r="E642" s="44"/>
      <c r="F642" s="44"/>
      <c r="G642" s="44"/>
    </row>
    <row r="643" spans="1:7">
      <c r="A643" s="38" t="s">
        <v>11</v>
      </c>
      <c r="B643" s="106">
        <v>4059</v>
      </c>
      <c r="C643" s="105" t="s">
        <v>6</v>
      </c>
      <c r="D643" s="44"/>
      <c r="E643" s="44"/>
      <c r="F643" s="44"/>
      <c r="G643" s="44"/>
    </row>
    <row r="644" spans="1:7">
      <c r="A644" s="34"/>
      <c r="B644" s="104">
        <v>80</v>
      </c>
      <c r="C644" s="107" t="s">
        <v>76</v>
      </c>
      <c r="D644" s="44"/>
      <c r="E644" s="44"/>
      <c r="F644" s="44"/>
      <c r="G644" s="44"/>
    </row>
    <row r="645" spans="1:7">
      <c r="A645" s="34"/>
      <c r="B645" s="65">
        <v>80.051000000000002</v>
      </c>
      <c r="C645" s="105" t="s">
        <v>84</v>
      </c>
      <c r="D645" s="44"/>
      <c r="E645" s="44"/>
      <c r="F645" s="44"/>
      <c r="G645" s="44"/>
    </row>
    <row r="646" spans="1:7">
      <c r="A646" s="34"/>
      <c r="B646" s="42">
        <v>44</v>
      </c>
      <c r="C646" s="107" t="s">
        <v>13</v>
      </c>
      <c r="D646" s="44"/>
      <c r="E646" s="44"/>
      <c r="F646" s="44"/>
      <c r="G646" s="44"/>
    </row>
    <row r="647" spans="1:7" ht="27.75" customHeight="1">
      <c r="A647" s="34"/>
      <c r="B647" s="42">
        <v>90</v>
      </c>
      <c r="C647" s="38" t="s">
        <v>374</v>
      </c>
      <c r="D647" s="44"/>
      <c r="E647" s="44"/>
      <c r="F647" s="44"/>
      <c r="G647" s="44"/>
    </row>
    <row r="648" spans="1:7">
      <c r="A648" s="34"/>
      <c r="B648" s="35" t="s">
        <v>372</v>
      </c>
      <c r="C648" s="36" t="s">
        <v>373</v>
      </c>
      <c r="D648" s="12">
        <v>0</v>
      </c>
      <c r="E648" s="3">
        <v>6000000</v>
      </c>
      <c r="F648" s="12">
        <v>0</v>
      </c>
      <c r="G648" s="12">
        <v>0</v>
      </c>
    </row>
    <row r="649" spans="1:7" ht="30" customHeight="1">
      <c r="A649" s="34" t="s">
        <v>9</v>
      </c>
      <c r="B649" s="42">
        <v>90</v>
      </c>
      <c r="C649" s="38" t="s">
        <v>374</v>
      </c>
      <c r="D649" s="12">
        <f t="shared" ref="D649:E649" si="175">SUM(D648:D648)</f>
        <v>0</v>
      </c>
      <c r="E649" s="3">
        <f t="shared" si="175"/>
        <v>6000000</v>
      </c>
      <c r="F649" s="12">
        <f t="shared" ref="F649:G649" si="176">SUM(F648:F648)</f>
        <v>0</v>
      </c>
      <c r="G649" s="12">
        <f t="shared" si="176"/>
        <v>0</v>
      </c>
    </row>
    <row r="650" spans="1:7" ht="12" customHeight="1">
      <c r="A650" s="34"/>
      <c r="C650" s="38"/>
      <c r="D650" s="4"/>
      <c r="E650" s="4"/>
      <c r="F650" s="4"/>
      <c r="G650" s="4"/>
    </row>
    <row r="651" spans="1:7">
      <c r="A651" s="108"/>
      <c r="B651" s="42">
        <v>91</v>
      </c>
      <c r="C651" s="38" t="s">
        <v>387</v>
      </c>
      <c r="D651" s="44"/>
      <c r="E651" s="44"/>
      <c r="F651" s="44"/>
      <c r="G651" s="44"/>
    </row>
    <row r="652" spans="1:7">
      <c r="A652" s="108"/>
      <c r="B652" s="35" t="s">
        <v>388</v>
      </c>
      <c r="C652" s="36" t="s">
        <v>337</v>
      </c>
      <c r="D652" s="3">
        <v>100000</v>
      </c>
      <c r="E652" s="3">
        <v>75500</v>
      </c>
      <c r="F652" s="3">
        <f>75500-25500</f>
        <v>50000</v>
      </c>
      <c r="G652" s="12">
        <v>0</v>
      </c>
    </row>
    <row r="653" spans="1:7">
      <c r="A653" s="108" t="s">
        <v>9</v>
      </c>
      <c r="B653" s="42">
        <v>91</v>
      </c>
      <c r="C653" s="38" t="s">
        <v>387</v>
      </c>
      <c r="D653" s="3">
        <f t="shared" ref="D653:E653" si="177">SUM(D652:D652)</f>
        <v>100000</v>
      </c>
      <c r="E653" s="3">
        <f t="shared" si="177"/>
        <v>75500</v>
      </c>
      <c r="F653" s="3">
        <f t="shared" ref="F653:G653" si="178">SUM(F652:F652)</f>
        <v>50000</v>
      </c>
      <c r="G653" s="12">
        <f t="shared" si="178"/>
        <v>0</v>
      </c>
    </row>
    <row r="654" spans="1:7">
      <c r="A654" s="108"/>
      <c r="C654" s="38"/>
      <c r="D654" s="2"/>
      <c r="E654" s="2"/>
      <c r="F654" s="2"/>
      <c r="G654" s="4"/>
    </row>
    <row r="655" spans="1:7">
      <c r="A655" s="108"/>
      <c r="B655" s="42">
        <v>92</v>
      </c>
      <c r="C655" s="67" t="s">
        <v>82</v>
      </c>
      <c r="D655" s="44"/>
      <c r="E655" s="44"/>
      <c r="F655" s="44"/>
      <c r="G655" s="44"/>
    </row>
    <row r="656" spans="1:7">
      <c r="A656" s="108"/>
      <c r="B656" s="35" t="s">
        <v>436</v>
      </c>
      <c r="C656" s="36" t="s">
        <v>337</v>
      </c>
      <c r="D656" s="12">
        <v>0</v>
      </c>
      <c r="E656" s="3">
        <v>2900</v>
      </c>
      <c r="F656" s="3">
        <v>2900</v>
      </c>
      <c r="G656" s="12">
        <v>0</v>
      </c>
    </row>
    <row r="657" spans="1:7">
      <c r="A657" s="149" t="s">
        <v>9</v>
      </c>
      <c r="B657" s="138">
        <v>92</v>
      </c>
      <c r="C657" s="80" t="s">
        <v>82</v>
      </c>
      <c r="D657" s="12">
        <f t="shared" ref="D657:E657" si="179">SUM(D656:D656)</f>
        <v>0</v>
      </c>
      <c r="E657" s="3">
        <f t="shared" si="179"/>
        <v>2900</v>
      </c>
      <c r="F657" s="3">
        <f t="shared" ref="F657:G657" si="180">SUM(F656:F656)</f>
        <v>2900</v>
      </c>
      <c r="G657" s="12">
        <f t="shared" si="180"/>
        <v>0</v>
      </c>
    </row>
    <row r="658" spans="1:7">
      <c r="A658" s="150" t="s">
        <v>9</v>
      </c>
      <c r="B658" s="138">
        <v>44</v>
      </c>
      <c r="C658" s="151" t="s">
        <v>13</v>
      </c>
      <c r="D658" s="5">
        <f>D649+D653+D657</f>
        <v>100000</v>
      </c>
      <c r="E658" s="5">
        <f t="shared" ref="E658:G658" si="181">E649+E653+E657</f>
        <v>6078400</v>
      </c>
      <c r="F658" s="5">
        <f t="shared" si="181"/>
        <v>52900</v>
      </c>
      <c r="G658" s="11">
        <f t="shared" si="181"/>
        <v>0</v>
      </c>
    </row>
    <row r="659" spans="1:7">
      <c r="A659" s="150"/>
      <c r="B659" s="152"/>
      <c r="C659" s="153"/>
      <c r="D659" s="44"/>
      <c r="E659" s="44"/>
      <c r="F659" s="44"/>
      <c r="G659" s="44"/>
    </row>
    <row r="660" spans="1:7">
      <c r="A660" s="150"/>
      <c r="B660" s="138">
        <v>45</v>
      </c>
      <c r="C660" s="151" t="s">
        <v>179</v>
      </c>
      <c r="D660" s="44"/>
      <c r="E660" s="44"/>
      <c r="F660" s="44"/>
      <c r="G660" s="44"/>
    </row>
    <row r="661" spans="1:7">
      <c r="A661" s="150"/>
      <c r="B661" s="138">
        <v>60</v>
      </c>
      <c r="C661" s="79" t="s">
        <v>339</v>
      </c>
      <c r="D661" s="44"/>
      <c r="E661" s="44"/>
      <c r="F661" s="44"/>
      <c r="G661" s="44"/>
    </row>
    <row r="662" spans="1:7">
      <c r="A662" s="34"/>
      <c r="B662" s="35" t="s">
        <v>344</v>
      </c>
      <c r="C662" s="36" t="s">
        <v>336</v>
      </c>
      <c r="D662" s="2">
        <v>0</v>
      </c>
      <c r="E662" s="2">
        <v>0</v>
      </c>
      <c r="F662" s="2">
        <v>0</v>
      </c>
      <c r="G662" s="4">
        <v>1500</v>
      </c>
    </row>
    <row r="663" spans="1:7">
      <c r="A663" s="34"/>
      <c r="B663" s="35" t="s">
        <v>345</v>
      </c>
      <c r="C663" s="36" t="s">
        <v>340</v>
      </c>
      <c r="D663" s="3">
        <v>999</v>
      </c>
      <c r="E663" s="3">
        <v>2000</v>
      </c>
      <c r="F663" s="3">
        <v>2000</v>
      </c>
      <c r="G663" s="12">
        <v>0</v>
      </c>
    </row>
    <row r="664" spans="1:7">
      <c r="A664" s="109" t="s">
        <v>9</v>
      </c>
      <c r="B664" s="71">
        <v>60</v>
      </c>
      <c r="C664" s="70" t="s">
        <v>339</v>
      </c>
      <c r="D664" s="3">
        <f t="shared" ref="D664:E664" si="182">SUM(D662:D663)</f>
        <v>999</v>
      </c>
      <c r="E664" s="3">
        <f t="shared" si="182"/>
        <v>2000</v>
      </c>
      <c r="F664" s="3">
        <f t="shared" ref="F664:G664" si="183">SUM(F662:F663)</f>
        <v>2000</v>
      </c>
      <c r="G664" s="3">
        <f t="shared" si="183"/>
        <v>1500</v>
      </c>
    </row>
    <row r="665" spans="1:7">
      <c r="A665" s="34"/>
      <c r="C665" s="38"/>
      <c r="D665" s="44"/>
      <c r="E665" s="44"/>
      <c r="F665" s="44"/>
      <c r="G665" s="44"/>
    </row>
    <row r="666" spans="1:7" ht="27.75" customHeight="1">
      <c r="A666" s="34"/>
      <c r="B666" s="42">
        <v>61</v>
      </c>
      <c r="C666" s="38" t="s">
        <v>347</v>
      </c>
      <c r="D666" s="44"/>
      <c r="E666" s="44"/>
      <c r="F666" s="44"/>
      <c r="G666" s="44"/>
    </row>
    <row r="667" spans="1:7">
      <c r="A667" s="34"/>
      <c r="B667" s="35" t="s">
        <v>346</v>
      </c>
      <c r="C667" s="36" t="s">
        <v>336</v>
      </c>
      <c r="D667" s="12">
        <v>0</v>
      </c>
      <c r="E667" s="12">
        <v>0</v>
      </c>
      <c r="F667" s="3">
        <v>44000</v>
      </c>
      <c r="G667" s="12">
        <v>0</v>
      </c>
    </row>
    <row r="668" spans="1:7" ht="29.25" customHeight="1">
      <c r="A668" s="34" t="s">
        <v>9</v>
      </c>
      <c r="B668" s="42">
        <v>61</v>
      </c>
      <c r="C668" s="38" t="s">
        <v>347</v>
      </c>
      <c r="D668" s="12">
        <f t="shared" ref="D668:E668" si="184">SUM(D667:D667)</f>
        <v>0</v>
      </c>
      <c r="E668" s="12">
        <f t="shared" si="184"/>
        <v>0</v>
      </c>
      <c r="F668" s="3">
        <f t="shared" ref="F668:G668" si="185">SUM(F667:F667)</f>
        <v>44000</v>
      </c>
      <c r="G668" s="12">
        <f t="shared" si="185"/>
        <v>0</v>
      </c>
    </row>
    <row r="669" spans="1:7">
      <c r="A669" s="34" t="s">
        <v>9</v>
      </c>
      <c r="B669" s="42">
        <v>45</v>
      </c>
      <c r="C669" s="107" t="s">
        <v>179</v>
      </c>
      <c r="D669" s="5">
        <f t="shared" ref="D669:E669" si="186">D664+D668</f>
        <v>999</v>
      </c>
      <c r="E669" s="5">
        <f t="shared" si="186"/>
        <v>2000</v>
      </c>
      <c r="F669" s="5">
        <f t="shared" ref="F669:G669" si="187">F664+F668</f>
        <v>46000</v>
      </c>
      <c r="G669" s="5">
        <f t="shared" si="187"/>
        <v>1500</v>
      </c>
    </row>
    <row r="670" spans="1:7">
      <c r="A670" s="34"/>
      <c r="B670" s="65"/>
      <c r="C670" s="105"/>
      <c r="D670" s="44"/>
      <c r="E670" s="44"/>
      <c r="F670" s="44"/>
      <c r="G670" s="44"/>
    </row>
    <row r="671" spans="1:7">
      <c r="A671" s="34"/>
      <c r="B671" s="42">
        <v>46</v>
      </c>
      <c r="C671" s="107" t="s">
        <v>180</v>
      </c>
      <c r="D671" s="44"/>
      <c r="E671" s="44"/>
      <c r="F671" s="44"/>
      <c r="G671" s="44"/>
    </row>
    <row r="672" spans="1:7">
      <c r="A672" s="34"/>
      <c r="B672" s="42">
        <v>60</v>
      </c>
      <c r="C672" s="36" t="s">
        <v>364</v>
      </c>
      <c r="D672" s="44"/>
      <c r="E672" s="44"/>
      <c r="F672" s="44"/>
      <c r="G672" s="44"/>
    </row>
    <row r="673" spans="1:7">
      <c r="A673" s="34"/>
      <c r="B673" s="35" t="s">
        <v>367</v>
      </c>
      <c r="C673" s="36" t="s">
        <v>337</v>
      </c>
      <c r="D673" s="3">
        <v>25410</v>
      </c>
      <c r="E673" s="12">
        <v>0</v>
      </c>
      <c r="F673" s="12">
        <v>0</v>
      </c>
      <c r="G673" s="12">
        <v>0</v>
      </c>
    </row>
    <row r="674" spans="1:7" ht="15" customHeight="1">
      <c r="A674" s="34" t="s">
        <v>9</v>
      </c>
      <c r="B674" s="42">
        <v>60</v>
      </c>
      <c r="C674" s="36" t="s">
        <v>364</v>
      </c>
      <c r="D674" s="3">
        <f t="shared" ref="D674:E674" si="188">D673</f>
        <v>25410</v>
      </c>
      <c r="E674" s="12">
        <f t="shared" si="188"/>
        <v>0</v>
      </c>
      <c r="F674" s="12">
        <f t="shared" ref="F674:G674" si="189">F673</f>
        <v>0</v>
      </c>
      <c r="G674" s="12">
        <f t="shared" si="189"/>
        <v>0</v>
      </c>
    </row>
    <row r="675" spans="1:7" ht="15" customHeight="1">
      <c r="A675" s="34" t="s">
        <v>9</v>
      </c>
      <c r="B675" s="42">
        <v>46</v>
      </c>
      <c r="C675" s="107" t="s">
        <v>180</v>
      </c>
      <c r="D675" s="5">
        <f t="shared" ref="D675:F675" si="190">D674</f>
        <v>25410</v>
      </c>
      <c r="E675" s="11">
        <f t="shared" si="190"/>
        <v>0</v>
      </c>
      <c r="F675" s="11">
        <f t="shared" si="190"/>
        <v>0</v>
      </c>
      <c r="G675" s="11">
        <f t="shared" ref="G675" si="191">G674</f>
        <v>0</v>
      </c>
    </row>
    <row r="676" spans="1:7">
      <c r="A676" s="34"/>
      <c r="B676" s="65"/>
      <c r="C676" s="105"/>
      <c r="D676" s="44"/>
      <c r="E676" s="44"/>
      <c r="F676" s="44"/>
      <c r="G676" s="44"/>
    </row>
    <row r="677" spans="1:7">
      <c r="A677" s="34"/>
      <c r="B677" s="42">
        <v>47</v>
      </c>
      <c r="C677" s="107" t="s">
        <v>181</v>
      </c>
      <c r="D677" s="44"/>
      <c r="E677" s="44"/>
      <c r="F677" s="44"/>
      <c r="G677" s="44"/>
    </row>
    <row r="678" spans="1:7" ht="26.25" customHeight="1">
      <c r="A678" s="34"/>
      <c r="B678" s="42">
        <v>60</v>
      </c>
      <c r="C678" s="38" t="s">
        <v>433</v>
      </c>
      <c r="D678" s="44"/>
      <c r="E678" s="44"/>
      <c r="F678" s="44"/>
      <c r="G678" s="44"/>
    </row>
    <row r="679" spans="1:7">
      <c r="A679" s="34"/>
      <c r="B679" s="35" t="s">
        <v>432</v>
      </c>
      <c r="C679" s="36" t="s">
        <v>336</v>
      </c>
      <c r="D679" s="2">
        <v>0</v>
      </c>
      <c r="E679" s="4">
        <v>1200</v>
      </c>
      <c r="F679" s="4">
        <v>1200</v>
      </c>
      <c r="G679" s="2">
        <v>0</v>
      </c>
    </row>
    <row r="680" spans="1:7" ht="27" customHeight="1">
      <c r="A680" s="34" t="s">
        <v>9</v>
      </c>
      <c r="B680" s="42">
        <v>60</v>
      </c>
      <c r="C680" s="38" t="s">
        <v>433</v>
      </c>
      <c r="D680" s="11">
        <f t="shared" ref="D680:E680" si="192">D679</f>
        <v>0</v>
      </c>
      <c r="E680" s="5">
        <f t="shared" si="192"/>
        <v>1200</v>
      </c>
      <c r="F680" s="5">
        <f t="shared" ref="F680:G680" si="193">F679</f>
        <v>1200</v>
      </c>
      <c r="G680" s="11">
        <f t="shared" si="193"/>
        <v>0</v>
      </c>
    </row>
    <row r="681" spans="1:7">
      <c r="A681" s="34"/>
      <c r="C681" s="38"/>
      <c r="D681" s="33"/>
      <c r="E681" s="33"/>
      <c r="F681" s="33"/>
      <c r="G681" s="33"/>
    </row>
    <row r="682" spans="1:7">
      <c r="A682" s="34"/>
      <c r="B682" s="42">
        <v>61</v>
      </c>
      <c r="C682" s="38" t="s">
        <v>477</v>
      </c>
      <c r="D682" s="44"/>
      <c r="E682" s="44"/>
      <c r="F682" s="44"/>
      <c r="G682" s="44"/>
    </row>
    <row r="683" spans="1:7">
      <c r="A683" s="34"/>
      <c r="B683" s="35" t="s">
        <v>476</v>
      </c>
      <c r="C683" s="36" t="s">
        <v>336</v>
      </c>
      <c r="D683" s="2">
        <v>0</v>
      </c>
      <c r="E683" s="2">
        <v>0</v>
      </c>
      <c r="F683" s="2">
        <v>0</v>
      </c>
      <c r="G683" s="4">
        <v>15000</v>
      </c>
    </row>
    <row r="684" spans="1:7">
      <c r="A684" s="34" t="s">
        <v>9</v>
      </c>
      <c r="B684" s="42">
        <v>61</v>
      </c>
      <c r="C684" s="38" t="s">
        <v>477</v>
      </c>
      <c r="D684" s="11">
        <f t="shared" ref="D684:G684" si="194">D683</f>
        <v>0</v>
      </c>
      <c r="E684" s="11">
        <f t="shared" si="194"/>
        <v>0</v>
      </c>
      <c r="F684" s="11">
        <f t="shared" si="194"/>
        <v>0</v>
      </c>
      <c r="G684" s="5">
        <f t="shared" si="194"/>
        <v>15000</v>
      </c>
    </row>
    <row r="685" spans="1:7" ht="15" customHeight="1">
      <c r="A685" s="34" t="s">
        <v>9</v>
      </c>
      <c r="B685" s="42">
        <v>47</v>
      </c>
      <c r="C685" s="107" t="s">
        <v>181</v>
      </c>
      <c r="D685" s="11">
        <f>D680+D684</f>
        <v>0</v>
      </c>
      <c r="E685" s="5">
        <f t="shared" ref="E685:G685" si="195">E680+E684</f>
        <v>1200</v>
      </c>
      <c r="F685" s="5">
        <f t="shared" si="195"/>
        <v>1200</v>
      </c>
      <c r="G685" s="5">
        <f t="shared" si="195"/>
        <v>15000</v>
      </c>
    </row>
    <row r="686" spans="1:7">
      <c r="A686" s="34"/>
      <c r="B686" s="65"/>
      <c r="C686" s="105"/>
      <c r="D686" s="44"/>
      <c r="E686" s="44"/>
      <c r="F686" s="44"/>
      <c r="G686" s="44"/>
    </row>
    <row r="687" spans="1:7">
      <c r="A687" s="34"/>
      <c r="B687" s="42">
        <v>48</v>
      </c>
      <c r="C687" s="107" t="s">
        <v>182</v>
      </c>
      <c r="D687" s="44"/>
      <c r="E687" s="44"/>
      <c r="F687" s="44"/>
      <c r="G687" s="44"/>
    </row>
    <row r="688" spans="1:7">
      <c r="A688" s="34"/>
      <c r="B688" s="42">
        <v>60</v>
      </c>
      <c r="C688" s="38" t="s">
        <v>341</v>
      </c>
      <c r="D688" s="44"/>
      <c r="E688" s="44"/>
      <c r="F688" s="44"/>
      <c r="G688" s="44"/>
    </row>
    <row r="689" spans="1:7">
      <c r="A689" s="34"/>
      <c r="B689" s="35" t="s">
        <v>338</v>
      </c>
      <c r="C689" s="36" t="s">
        <v>337</v>
      </c>
      <c r="D689" s="3">
        <v>30000</v>
      </c>
      <c r="E689" s="12">
        <v>0</v>
      </c>
      <c r="F689" s="12">
        <v>0</v>
      </c>
      <c r="G689" s="3">
        <v>20000</v>
      </c>
    </row>
    <row r="690" spans="1:7" ht="15" customHeight="1">
      <c r="A690" s="34" t="s">
        <v>9</v>
      </c>
      <c r="B690" s="42">
        <v>60</v>
      </c>
      <c r="C690" s="38" t="s">
        <v>341</v>
      </c>
      <c r="D690" s="3">
        <f t="shared" ref="D690:E690" si="196">D689</f>
        <v>30000</v>
      </c>
      <c r="E690" s="12">
        <f t="shared" si="196"/>
        <v>0</v>
      </c>
      <c r="F690" s="12">
        <f t="shared" ref="F690:G690" si="197">F689</f>
        <v>0</v>
      </c>
      <c r="G690" s="3">
        <f t="shared" si="197"/>
        <v>20000</v>
      </c>
    </row>
    <row r="691" spans="1:7" ht="15" customHeight="1">
      <c r="A691" s="34" t="s">
        <v>9</v>
      </c>
      <c r="B691" s="42">
        <v>48</v>
      </c>
      <c r="C691" s="107" t="s">
        <v>182</v>
      </c>
      <c r="D691" s="5">
        <f t="shared" ref="D691:F691" si="198">D690</f>
        <v>30000</v>
      </c>
      <c r="E691" s="11">
        <f t="shared" si="198"/>
        <v>0</v>
      </c>
      <c r="F691" s="11">
        <f t="shared" si="198"/>
        <v>0</v>
      </c>
      <c r="G691" s="5">
        <f t="shared" ref="G691" si="199">G690</f>
        <v>20000</v>
      </c>
    </row>
    <row r="692" spans="1:7" ht="9.9499999999999993" customHeight="1">
      <c r="A692" s="34"/>
      <c r="B692" s="65"/>
      <c r="C692" s="105"/>
      <c r="D692" s="44"/>
      <c r="E692" s="44"/>
      <c r="F692" s="44"/>
      <c r="G692" s="44"/>
    </row>
    <row r="693" spans="1:7" ht="15" customHeight="1">
      <c r="A693" s="34"/>
      <c r="B693" s="42">
        <v>49</v>
      </c>
      <c r="C693" s="107" t="s">
        <v>183</v>
      </c>
      <c r="D693" s="44"/>
      <c r="E693" s="44"/>
      <c r="F693" s="44"/>
      <c r="G693" s="44"/>
    </row>
    <row r="694" spans="1:7" ht="15" customHeight="1">
      <c r="A694" s="34"/>
      <c r="B694" s="42">
        <v>60</v>
      </c>
      <c r="C694" s="36" t="s">
        <v>166</v>
      </c>
      <c r="D694" s="44"/>
      <c r="E694" s="44"/>
      <c r="F694" s="44"/>
      <c r="G694" s="44"/>
    </row>
    <row r="695" spans="1:7" ht="15" customHeight="1">
      <c r="A695" s="34"/>
      <c r="B695" s="35" t="s">
        <v>335</v>
      </c>
      <c r="C695" s="107" t="s">
        <v>336</v>
      </c>
      <c r="D695" s="12">
        <v>0</v>
      </c>
      <c r="E695" s="12">
        <v>0</v>
      </c>
      <c r="F695" s="12">
        <v>0</v>
      </c>
      <c r="G695" s="3">
        <v>2715</v>
      </c>
    </row>
    <row r="696" spans="1:7" ht="15" customHeight="1">
      <c r="A696" s="34" t="s">
        <v>9</v>
      </c>
      <c r="B696" s="42">
        <v>60</v>
      </c>
      <c r="C696" s="36" t="s">
        <v>166</v>
      </c>
      <c r="D696" s="12">
        <f t="shared" ref="D696:E696" si="200">D695</f>
        <v>0</v>
      </c>
      <c r="E696" s="12">
        <f t="shared" si="200"/>
        <v>0</v>
      </c>
      <c r="F696" s="12">
        <f t="shared" ref="F696:G696" si="201">F695</f>
        <v>0</v>
      </c>
      <c r="G696" s="3">
        <f t="shared" si="201"/>
        <v>2715</v>
      </c>
    </row>
    <row r="697" spans="1:7" ht="15" customHeight="1">
      <c r="A697" s="34"/>
      <c r="C697" s="36"/>
      <c r="D697" s="4"/>
      <c r="E697" s="4"/>
      <c r="F697" s="4"/>
      <c r="G697" s="2"/>
    </row>
    <row r="698" spans="1:7" ht="15" customHeight="1">
      <c r="A698" s="34"/>
      <c r="B698" s="42">
        <v>61</v>
      </c>
      <c r="C698" s="36" t="s">
        <v>364</v>
      </c>
      <c r="D698" s="44"/>
      <c r="E698" s="44"/>
      <c r="F698" s="44"/>
      <c r="G698" s="44"/>
    </row>
    <row r="699" spans="1:7" ht="15" customHeight="1">
      <c r="A699" s="34"/>
      <c r="B699" s="35" t="s">
        <v>366</v>
      </c>
      <c r="C699" s="107" t="s">
        <v>365</v>
      </c>
      <c r="D699" s="12">
        <v>0</v>
      </c>
      <c r="E699" s="12">
        <v>0</v>
      </c>
      <c r="F699" s="12">
        <v>0</v>
      </c>
      <c r="G699" s="3">
        <v>15000</v>
      </c>
    </row>
    <row r="700" spans="1:7" ht="15" customHeight="1">
      <c r="A700" s="34" t="s">
        <v>9</v>
      </c>
      <c r="B700" s="42">
        <v>61</v>
      </c>
      <c r="C700" s="36" t="s">
        <v>364</v>
      </c>
      <c r="D700" s="11">
        <f t="shared" ref="D700:E700" si="202">D699</f>
        <v>0</v>
      </c>
      <c r="E700" s="11">
        <f t="shared" si="202"/>
        <v>0</v>
      </c>
      <c r="F700" s="11">
        <f t="shared" ref="F700:G700" si="203">F699</f>
        <v>0</v>
      </c>
      <c r="G700" s="5">
        <f t="shared" si="203"/>
        <v>15000</v>
      </c>
    </row>
    <row r="701" spans="1:7" ht="15" customHeight="1">
      <c r="A701" s="34" t="s">
        <v>9</v>
      </c>
      <c r="B701" s="42">
        <v>49</v>
      </c>
      <c r="C701" s="107" t="s">
        <v>183</v>
      </c>
      <c r="D701" s="12">
        <f t="shared" ref="D701:F701" si="204">D696+D700</f>
        <v>0</v>
      </c>
      <c r="E701" s="12">
        <f t="shared" si="204"/>
        <v>0</v>
      </c>
      <c r="F701" s="12">
        <f t="shared" si="204"/>
        <v>0</v>
      </c>
      <c r="G701" s="3">
        <f t="shared" ref="G701" si="205">G696+G700</f>
        <v>17715</v>
      </c>
    </row>
    <row r="702" spans="1:7">
      <c r="A702" s="38" t="s">
        <v>9</v>
      </c>
      <c r="B702" s="65">
        <v>80.051000000000002</v>
      </c>
      <c r="C702" s="105" t="s">
        <v>84</v>
      </c>
      <c r="D702" s="5">
        <f>D701+D691+D669+D675+D658+D685</f>
        <v>156409</v>
      </c>
      <c r="E702" s="5">
        <f t="shared" ref="E702:G702" si="206">E701+E691+E669+E675+E658+E685</f>
        <v>6081600</v>
      </c>
      <c r="F702" s="5">
        <f t="shared" si="206"/>
        <v>100100</v>
      </c>
      <c r="G702" s="5">
        <f t="shared" si="206"/>
        <v>54215</v>
      </c>
    </row>
    <row r="703" spans="1:7" ht="9.9499999999999993" customHeight="1">
      <c r="A703" s="108"/>
      <c r="B703" s="110"/>
      <c r="C703" s="111"/>
      <c r="D703" s="4"/>
      <c r="E703" s="2"/>
      <c r="F703" s="2"/>
      <c r="G703" s="2"/>
    </row>
    <row r="704" spans="1:7">
      <c r="A704" s="108"/>
      <c r="B704" s="65">
        <v>80.200999999999993</v>
      </c>
      <c r="C704" s="105" t="s">
        <v>479</v>
      </c>
      <c r="D704" s="4"/>
      <c r="E704" s="2"/>
      <c r="F704" s="2"/>
      <c r="G704" s="2"/>
    </row>
    <row r="705" spans="1:7">
      <c r="A705" s="108"/>
      <c r="B705" s="110">
        <v>60</v>
      </c>
      <c r="C705" s="111" t="s">
        <v>480</v>
      </c>
      <c r="D705" s="4"/>
      <c r="E705" s="2"/>
      <c r="F705" s="2"/>
      <c r="G705" s="2"/>
    </row>
    <row r="706" spans="1:7">
      <c r="A706" s="108"/>
      <c r="B706" s="110" t="s">
        <v>481</v>
      </c>
      <c r="C706" s="111" t="s">
        <v>337</v>
      </c>
      <c r="D706" s="2">
        <v>0</v>
      </c>
      <c r="E706" s="2">
        <v>0</v>
      </c>
      <c r="F706" s="2">
        <v>0</v>
      </c>
      <c r="G706" s="4">
        <v>1000</v>
      </c>
    </row>
    <row r="707" spans="1:7">
      <c r="A707" s="108" t="s">
        <v>9</v>
      </c>
      <c r="B707" s="110">
        <v>60</v>
      </c>
      <c r="C707" s="111" t="s">
        <v>480</v>
      </c>
      <c r="D707" s="11">
        <f>D706</f>
        <v>0</v>
      </c>
      <c r="E707" s="11">
        <f t="shared" ref="E707:F708" si="207">E706</f>
        <v>0</v>
      </c>
      <c r="F707" s="11">
        <f t="shared" si="207"/>
        <v>0</v>
      </c>
      <c r="G707" s="5">
        <f>G706</f>
        <v>1000</v>
      </c>
    </row>
    <row r="708" spans="1:7">
      <c r="A708" s="108" t="s">
        <v>9</v>
      </c>
      <c r="B708" s="65">
        <v>80.200999999999993</v>
      </c>
      <c r="C708" s="105" t="s">
        <v>479</v>
      </c>
      <c r="D708" s="11">
        <f>D707</f>
        <v>0</v>
      </c>
      <c r="E708" s="11">
        <f t="shared" si="207"/>
        <v>0</v>
      </c>
      <c r="F708" s="11">
        <f t="shared" si="207"/>
        <v>0</v>
      </c>
      <c r="G708" s="5">
        <f t="shared" ref="G708" si="208">G707</f>
        <v>1000</v>
      </c>
    </row>
    <row r="709" spans="1:7">
      <c r="A709" s="38" t="s">
        <v>9</v>
      </c>
      <c r="B709" s="104">
        <v>80</v>
      </c>
      <c r="C709" s="107" t="s">
        <v>76</v>
      </c>
      <c r="D709" s="4">
        <f>D708+D702</f>
        <v>156409</v>
      </c>
      <c r="E709" s="4">
        <f t="shared" ref="E709:G709" si="209">E708+E702</f>
        <v>6081600</v>
      </c>
      <c r="F709" s="4">
        <f t="shared" si="209"/>
        <v>100100</v>
      </c>
      <c r="G709" s="4">
        <f t="shared" si="209"/>
        <v>55215</v>
      </c>
    </row>
    <row r="710" spans="1:7">
      <c r="A710" s="70" t="s">
        <v>9</v>
      </c>
      <c r="B710" s="73">
        <v>4059</v>
      </c>
      <c r="C710" s="154" t="s">
        <v>6</v>
      </c>
      <c r="D710" s="5">
        <f>D709</f>
        <v>156409</v>
      </c>
      <c r="E710" s="5">
        <f t="shared" ref="E710:G710" si="210">E709</f>
        <v>6081600</v>
      </c>
      <c r="F710" s="5">
        <f t="shared" si="210"/>
        <v>100100</v>
      </c>
      <c r="G710" s="5">
        <f t="shared" si="210"/>
        <v>55215</v>
      </c>
    </row>
    <row r="711" spans="1:7">
      <c r="B711" s="64"/>
      <c r="C711" s="105"/>
      <c r="D711" s="4"/>
      <c r="E711" s="4"/>
      <c r="F711" s="4"/>
      <c r="G711" s="4"/>
    </row>
    <row r="712" spans="1:7" ht="15" customHeight="1">
      <c r="B712" s="64">
        <v>4070</v>
      </c>
      <c r="C712" s="105" t="s">
        <v>331</v>
      </c>
      <c r="D712" s="4"/>
      <c r="E712" s="4"/>
      <c r="F712" s="4"/>
      <c r="G712" s="4"/>
    </row>
    <row r="713" spans="1:7">
      <c r="B713" s="65">
        <v>0.8</v>
      </c>
      <c r="C713" s="105" t="s">
        <v>81</v>
      </c>
      <c r="D713" s="4"/>
      <c r="E713" s="4"/>
      <c r="F713" s="4"/>
      <c r="G713" s="4"/>
    </row>
    <row r="714" spans="1:7">
      <c r="B714" s="104">
        <v>23</v>
      </c>
      <c r="C714" s="36" t="s">
        <v>35</v>
      </c>
      <c r="D714" s="4"/>
      <c r="E714" s="4"/>
      <c r="F714" s="4"/>
      <c r="G714" s="4"/>
    </row>
    <row r="715" spans="1:7">
      <c r="B715" s="42">
        <v>44</v>
      </c>
      <c r="C715" s="107" t="s">
        <v>13</v>
      </c>
      <c r="D715" s="4"/>
      <c r="E715" s="4"/>
      <c r="F715" s="4"/>
      <c r="G715" s="4"/>
    </row>
    <row r="716" spans="1:7">
      <c r="B716" s="42" t="s">
        <v>332</v>
      </c>
      <c r="C716" s="107" t="s">
        <v>333</v>
      </c>
      <c r="D716" s="4">
        <v>18654</v>
      </c>
      <c r="E716" s="4">
        <v>4400</v>
      </c>
      <c r="F716" s="4">
        <f>4400+7918</f>
        <v>12318</v>
      </c>
      <c r="G716" s="2">
        <v>0</v>
      </c>
    </row>
    <row r="717" spans="1:7">
      <c r="B717" s="42" t="s">
        <v>362</v>
      </c>
      <c r="C717" s="107" t="s">
        <v>363</v>
      </c>
      <c r="D717" s="2">
        <v>0</v>
      </c>
      <c r="E717" s="4">
        <v>3000</v>
      </c>
      <c r="F717" s="4">
        <v>3000</v>
      </c>
      <c r="G717" s="2">
        <v>0</v>
      </c>
    </row>
    <row r="718" spans="1:7" ht="27.95" customHeight="1">
      <c r="B718" s="42" t="s">
        <v>360</v>
      </c>
      <c r="C718" s="107" t="s">
        <v>361</v>
      </c>
      <c r="D718" s="4">
        <v>249</v>
      </c>
      <c r="E718" s="4">
        <v>2160</v>
      </c>
      <c r="F718" s="4">
        <v>2160</v>
      </c>
      <c r="G718" s="4">
        <v>3150</v>
      </c>
    </row>
    <row r="719" spans="1:7">
      <c r="B719" s="42" t="s">
        <v>430</v>
      </c>
      <c r="C719" s="111" t="s">
        <v>336</v>
      </c>
      <c r="D719" s="2">
        <v>0</v>
      </c>
      <c r="E719" s="4">
        <v>5500</v>
      </c>
      <c r="F719" s="4">
        <v>5500</v>
      </c>
      <c r="G719" s="2">
        <v>0</v>
      </c>
    </row>
    <row r="720" spans="1:7" ht="14.25" customHeight="1">
      <c r="A720" s="34"/>
      <c r="B720" s="42" t="s">
        <v>478</v>
      </c>
      <c r="C720" s="36" t="s">
        <v>340</v>
      </c>
      <c r="D720" s="2">
        <v>0</v>
      </c>
      <c r="E720" s="2">
        <v>0</v>
      </c>
      <c r="F720" s="2">
        <v>0</v>
      </c>
      <c r="G720" s="4">
        <v>10000</v>
      </c>
    </row>
    <row r="721" spans="1:7">
      <c r="B721" s="42" t="s">
        <v>351</v>
      </c>
      <c r="C721" s="107" t="s">
        <v>352</v>
      </c>
      <c r="D721" s="2">
        <v>0</v>
      </c>
      <c r="E721" s="4">
        <v>1000000</v>
      </c>
      <c r="F721" s="4">
        <f>1000000+2065700</f>
        <v>3065700</v>
      </c>
      <c r="G721" s="2">
        <v>0</v>
      </c>
    </row>
    <row r="722" spans="1:7">
      <c r="A722" s="38" t="s">
        <v>9</v>
      </c>
      <c r="B722" s="42">
        <v>44</v>
      </c>
      <c r="C722" s="107" t="s">
        <v>13</v>
      </c>
      <c r="D722" s="5">
        <f>SUM(D716:D721)</f>
        <v>18903</v>
      </c>
      <c r="E722" s="5">
        <f t="shared" ref="E722:G722" si="211">SUM(E716:E721)</f>
        <v>1015060</v>
      </c>
      <c r="F722" s="5">
        <f t="shared" si="211"/>
        <v>3088678</v>
      </c>
      <c r="G722" s="5">
        <f t="shared" si="211"/>
        <v>13150</v>
      </c>
    </row>
    <row r="723" spans="1:7">
      <c r="A723" s="38" t="s">
        <v>9</v>
      </c>
      <c r="B723" s="104">
        <v>23</v>
      </c>
      <c r="C723" s="36" t="s">
        <v>35</v>
      </c>
      <c r="D723" s="5">
        <f t="shared" ref="D723:E725" si="212">D722</f>
        <v>18903</v>
      </c>
      <c r="E723" s="5">
        <f t="shared" si="212"/>
        <v>1015060</v>
      </c>
      <c r="F723" s="5">
        <f t="shared" ref="F723:G723" si="213">F722</f>
        <v>3088678</v>
      </c>
      <c r="G723" s="5">
        <f t="shared" si="213"/>
        <v>13150</v>
      </c>
    </row>
    <row r="724" spans="1:7">
      <c r="A724" s="38" t="s">
        <v>9</v>
      </c>
      <c r="B724" s="65">
        <v>0.8</v>
      </c>
      <c r="C724" s="105" t="s">
        <v>81</v>
      </c>
      <c r="D724" s="3">
        <f t="shared" si="212"/>
        <v>18903</v>
      </c>
      <c r="E724" s="3">
        <f t="shared" si="212"/>
        <v>1015060</v>
      </c>
      <c r="F724" s="3">
        <f t="shared" ref="F724:G724" si="214">F723</f>
        <v>3088678</v>
      </c>
      <c r="G724" s="3">
        <f t="shared" si="214"/>
        <v>13150</v>
      </c>
    </row>
    <row r="725" spans="1:7" ht="15" customHeight="1">
      <c r="A725" s="38" t="s">
        <v>9</v>
      </c>
      <c r="B725" s="64">
        <v>4070</v>
      </c>
      <c r="C725" s="105" t="s">
        <v>331</v>
      </c>
      <c r="D725" s="3">
        <f t="shared" si="212"/>
        <v>18903</v>
      </c>
      <c r="E725" s="3">
        <f t="shared" si="212"/>
        <v>1015060</v>
      </c>
      <c r="F725" s="3">
        <f t="shared" ref="F725:G725" si="215">F724</f>
        <v>3088678</v>
      </c>
      <c r="G725" s="3">
        <f t="shared" si="215"/>
        <v>13150</v>
      </c>
    </row>
    <row r="726" spans="1:7">
      <c r="A726" s="100" t="s">
        <v>9</v>
      </c>
      <c r="B726" s="112"/>
      <c r="C726" s="113" t="s">
        <v>83</v>
      </c>
      <c r="D726" s="5">
        <f t="shared" ref="D726:E726" si="216">D710+D725</f>
        <v>175312</v>
      </c>
      <c r="E726" s="5">
        <f t="shared" si="216"/>
        <v>7096660</v>
      </c>
      <c r="F726" s="5">
        <f t="shared" ref="F726:G726" si="217">F710+F725</f>
        <v>3188778</v>
      </c>
      <c r="G726" s="5">
        <f t="shared" si="217"/>
        <v>68365</v>
      </c>
    </row>
    <row r="727" spans="1:7">
      <c r="A727" s="100" t="s">
        <v>9</v>
      </c>
      <c r="B727" s="112"/>
      <c r="C727" s="113" t="s">
        <v>7</v>
      </c>
      <c r="D727" s="133">
        <f t="shared" ref="D727:G727" si="218">D726+D640</f>
        <v>6273343</v>
      </c>
      <c r="E727" s="133">
        <f t="shared" si="218"/>
        <v>12119943</v>
      </c>
      <c r="F727" s="133">
        <f t="shared" si="218"/>
        <v>7813123</v>
      </c>
      <c r="G727" s="133">
        <f t="shared" si="218"/>
        <v>10613424</v>
      </c>
    </row>
    <row r="728" spans="1:7">
      <c r="B728" s="64"/>
      <c r="C728" s="69"/>
      <c r="D728" s="54"/>
      <c r="E728" s="83"/>
      <c r="F728" s="83"/>
      <c r="G728" s="83"/>
    </row>
    <row r="729" spans="1:7" s="41" customFormat="1" ht="55.5" customHeight="1">
      <c r="A729" s="114" t="s">
        <v>95</v>
      </c>
      <c r="B729" s="115"/>
      <c r="C729" s="162" t="s">
        <v>164</v>
      </c>
      <c r="D729" s="162"/>
      <c r="E729" s="162"/>
      <c r="F729" s="162"/>
      <c r="G729" s="162"/>
    </row>
    <row r="730" spans="1:7" s="41" customFormat="1" ht="30" customHeight="1">
      <c r="A730" s="114" t="s">
        <v>106</v>
      </c>
      <c r="B730" s="115">
        <v>2245</v>
      </c>
      <c r="C730" s="125" t="s">
        <v>440</v>
      </c>
      <c r="D730" s="155">
        <v>0</v>
      </c>
      <c r="E730" s="156">
        <f>E477</f>
        <v>1953640</v>
      </c>
      <c r="F730" s="156">
        <f>F477</f>
        <v>1324790</v>
      </c>
      <c r="G730" s="157">
        <v>0</v>
      </c>
    </row>
    <row r="731" spans="1:7" s="41" customFormat="1" ht="30" customHeight="1">
      <c r="A731" s="114" t="s">
        <v>106</v>
      </c>
      <c r="B731" s="115">
        <v>2245</v>
      </c>
      <c r="C731" s="125" t="s">
        <v>444</v>
      </c>
      <c r="D731" s="115">
        <v>2174784</v>
      </c>
      <c r="E731" s="156"/>
      <c r="F731" s="156"/>
      <c r="G731" s="158">
        <v>4163168</v>
      </c>
    </row>
    <row r="732" spans="1:7" s="41" customFormat="1" ht="38.25">
      <c r="A732" s="114" t="s">
        <v>106</v>
      </c>
      <c r="B732" s="115">
        <v>2245</v>
      </c>
      <c r="C732" s="125" t="s">
        <v>330</v>
      </c>
      <c r="D732" s="158">
        <v>25365</v>
      </c>
      <c r="E732" s="157">
        <v>0</v>
      </c>
      <c r="F732" s="157">
        <v>0</v>
      </c>
      <c r="G732" s="158">
        <v>1131151</v>
      </c>
    </row>
    <row r="733" spans="1:7" s="41" customFormat="1" ht="38.25">
      <c r="A733" s="114" t="s">
        <v>106</v>
      </c>
      <c r="B733" s="115">
        <v>2245</v>
      </c>
      <c r="C733" s="125" t="s">
        <v>441</v>
      </c>
      <c r="D733" s="157">
        <v>0</v>
      </c>
      <c r="E733" s="158">
        <v>778600</v>
      </c>
      <c r="F733" s="158">
        <v>778600</v>
      </c>
      <c r="G733" s="157">
        <v>0</v>
      </c>
    </row>
    <row r="734" spans="1:7" s="41" customFormat="1" ht="28.5" customHeight="1">
      <c r="A734" s="114" t="s">
        <v>106</v>
      </c>
      <c r="B734" s="115">
        <v>2053</v>
      </c>
      <c r="C734" s="125" t="s">
        <v>163</v>
      </c>
      <c r="D734" s="158">
        <v>17</v>
      </c>
      <c r="E734" s="157">
        <v>0</v>
      </c>
      <c r="F734" s="157">
        <v>0</v>
      </c>
      <c r="G734" s="157">
        <v>0</v>
      </c>
    </row>
  </sheetData>
  <autoFilter ref="A23:G734"/>
  <mergeCells count="3">
    <mergeCell ref="E12:G12"/>
    <mergeCell ref="C729:G729"/>
    <mergeCell ref="A14:G14"/>
  </mergeCells>
  <phoneticPr fontId="2" type="noConversion"/>
  <printOptions horizontalCentered="1"/>
  <pageMargins left="0.35433070866141736" right="0.35433070866141736" top="0.55118110236220474" bottom="0.59055118110236227" header="0.51181102362204722" footer="1.1811023622047245"/>
  <pageSetup paperSize="9" scale="80" firstPageNumber="248" orientation="landscape" blackAndWhite="1" useFirstPageNumber="1" r:id="rId1"/>
  <headerFooter alignWithMargins="0">
    <oddHeader xml:space="preserve">&amp;C   </oddHeader>
    <oddFooter>&amp;C&amp;"Times New Roman,Bold"   &amp;P</oddFooter>
  </headerFooter>
  <rowBreaks count="9" manualBreakCount="9">
    <brk id="51" max="11" man="1"/>
    <brk id="145" max="11" man="1"/>
    <brk id="189" max="11" man="1"/>
    <brk id="329" max="11" man="1"/>
    <brk id="419" max="11" man="1"/>
    <brk id="455" max="11" man="1"/>
    <brk id="493" max="11" man="1"/>
    <brk id="530" max="11" man="1"/>
    <brk id="621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sqref="A1:F16"/>
    </sheetView>
  </sheetViews>
  <sheetFormatPr defaultRowHeight="15.75"/>
  <cols>
    <col min="1" max="1" width="7.28515625" style="15" customWidth="1"/>
    <col min="2" max="2" width="13.28515625" style="14" customWidth="1"/>
    <col min="3" max="3" width="42.7109375" style="14" customWidth="1"/>
    <col min="4" max="4" width="19.140625" style="14" customWidth="1"/>
    <col min="5" max="5" width="17.42578125" style="14" customWidth="1"/>
    <col min="6" max="6" width="16.28515625" style="14" customWidth="1"/>
    <col min="7" max="16384" width="9.140625" style="14"/>
  </cols>
  <sheetData>
    <row r="1" spans="1:6">
      <c r="D1" s="16" t="s">
        <v>412</v>
      </c>
      <c r="F1" s="16" t="s">
        <v>412</v>
      </c>
    </row>
    <row r="2" spans="1:6" s="19" customFormat="1" ht="20.100000000000001" customHeight="1">
      <c r="A2" s="21" t="s">
        <v>413</v>
      </c>
      <c r="B2" s="22" t="s">
        <v>409</v>
      </c>
      <c r="C2" s="18"/>
      <c r="D2" s="21" t="s">
        <v>411</v>
      </c>
      <c r="E2" s="24"/>
      <c r="F2" s="24"/>
    </row>
    <row r="3" spans="1:6" s="19" customFormat="1" ht="20.100000000000001" customHeight="1">
      <c r="A3" s="17">
        <v>1</v>
      </c>
      <c r="B3" s="164" t="s">
        <v>410</v>
      </c>
      <c r="C3" s="165"/>
      <c r="D3" s="18"/>
      <c r="E3" s="24"/>
      <c r="F3" s="24"/>
    </row>
    <row r="4" spans="1:6" s="19" customFormat="1" ht="20.100000000000001" customHeight="1">
      <c r="A4" s="17" t="s">
        <v>415</v>
      </c>
      <c r="B4" s="17" t="s">
        <v>408</v>
      </c>
      <c r="C4" s="18"/>
      <c r="D4" s="18"/>
      <c r="E4" s="24" t="s">
        <v>429</v>
      </c>
      <c r="F4" s="24"/>
    </row>
    <row r="5" spans="1:6" s="19" customFormat="1" ht="20.100000000000001" customHeight="1">
      <c r="A5" s="17"/>
      <c r="B5" s="18"/>
      <c r="C5" s="20" t="s">
        <v>422</v>
      </c>
      <c r="D5" s="18">
        <f>488000</f>
        <v>488000</v>
      </c>
      <c r="E5" s="24" t="s">
        <v>427</v>
      </c>
      <c r="F5" s="24">
        <f>D5+D6</f>
        <v>713400</v>
      </c>
    </row>
    <row r="6" spans="1:6" s="19" customFormat="1" ht="20.100000000000001" customHeight="1">
      <c r="A6" s="17"/>
      <c r="B6" s="18"/>
      <c r="C6" s="20" t="s">
        <v>419</v>
      </c>
      <c r="D6" s="18">
        <v>225400</v>
      </c>
      <c r="E6" s="24" t="s">
        <v>428</v>
      </c>
      <c r="F6" s="24">
        <f>D7+D8</f>
        <v>78540</v>
      </c>
    </row>
    <row r="7" spans="1:6" s="19" customFormat="1" ht="20.100000000000001" customHeight="1">
      <c r="A7" s="17"/>
      <c r="B7" s="18"/>
      <c r="C7" s="23" t="s">
        <v>420</v>
      </c>
      <c r="D7" s="24">
        <v>56000</v>
      </c>
      <c r="E7" s="24"/>
      <c r="F7" s="24"/>
    </row>
    <row r="8" spans="1:6" s="19" customFormat="1" ht="20.100000000000001" customHeight="1">
      <c r="A8" s="17"/>
      <c r="B8" s="18"/>
      <c r="C8" s="23" t="s">
        <v>421</v>
      </c>
      <c r="D8" s="24">
        <f>D6*10%</f>
        <v>22540</v>
      </c>
      <c r="E8" s="24"/>
      <c r="F8" s="24"/>
    </row>
    <row r="9" spans="1:6" s="19" customFormat="1" ht="20.100000000000001" customHeight="1">
      <c r="A9" s="17"/>
      <c r="B9" s="18"/>
      <c r="C9" s="21" t="s">
        <v>414</v>
      </c>
      <c r="D9" s="22">
        <f>SUM(D5:D8)</f>
        <v>791940</v>
      </c>
      <c r="E9" s="24"/>
      <c r="F9" s="24"/>
    </row>
    <row r="10" spans="1:6" s="19" customFormat="1" ht="20.100000000000001" customHeight="1">
      <c r="A10" s="17"/>
      <c r="B10" s="18"/>
      <c r="C10" s="18"/>
      <c r="D10" s="18"/>
      <c r="E10" s="24"/>
      <c r="F10" s="24"/>
    </row>
    <row r="11" spans="1:6" s="19" customFormat="1" ht="20.100000000000001" customHeight="1">
      <c r="A11" s="17" t="s">
        <v>416</v>
      </c>
      <c r="B11" s="17" t="s">
        <v>417</v>
      </c>
      <c r="C11" s="18" t="s">
        <v>423</v>
      </c>
      <c r="D11" s="18">
        <v>122000</v>
      </c>
      <c r="E11" s="24" t="s">
        <v>417</v>
      </c>
      <c r="F11" s="24"/>
    </row>
    <row r="12" spans="1:6" s="19" customFormat="1" ht="20.100000000000001" customHeight="1">
      <c r="A12" s="17"/>
      <c r="B12" s="17"/>
      <c r="C12" s="18" t="s">
        <v>424</v>
      </c>
      <c r="D12" s="18">
        <v>316500</v>
      </c>
      <c r="E12" s="24" t="s">
        <v>427</v>
      </c>
      <c r="F12" s="24">
        <f>D11+D12</f>
        <v>438500</v>
      </c>
    </row>
    <row r="13" spans="1:6" s="19" customFormat="1" ht="20.100000000000001" customHeight="1">
      <c r="A13" s="17"/>
      <c r="B13" s="17"/>
      <c r="C13" s="18" t="s">
        <v>425</v>
      </c>
      <c r="D13" s="18">
        <v>14000</v>
      </c>
      <c r="E13" s="24" t="s">
        <v>428</v>
      </c>
      <c r="F13" s="24">
        <f>D13+D14</f>
        <v>45650</v>
      </c>
    </row>
    <row r="14" spans="1:6" s="19" customFormat="1" ht="20.100000000000001" customHeight="1">
      <c r="A14" s="17"/>
      <c r="B14" s="17"/>
      <c r="C14" s="18" t="s">
        <v>426</v>
      </c>
      <c r="D14" s="18">
        <f>D12*10%</f>
        <v>31650</v>
      </c>
      <c r="E14" s="24"/>
      <c r="F14" s="24"/>
    </row>
    <row r="15" spans="1:6" s="19" customFormat="1" ht="20.100000000000001" customHeight="1">
      <c r="A15" s="17"/>
      <c r="B15" s="18"/>
      <c r="C15" s="21" t="s">
        <v>418</v>
      </c>
      <c r="D15" s="22">
        <f>SUM(D11:D14)</f>
        <v>484150</v>
      </c>
      <c r="E15" s="24"/>
      <c r="F15" s="24"/>
    </row>
    <row r="16" spans="1:6" s="19" customFormat="1" ht="20.100000000000001" customHeight="1">
      <c r="A16" s="17"/>
      <c r="B16" s="18"/>
      <c r="C16" s="18"/>
      <c r="D16" s="18"/>
      <c r="E16" s="24"/>
      <c r="F16" s="24"/>
    </row>
    <row r="17" ht="20.100000000000001" customHeight="1"/>
  </sheetData>
  <mergeCells count="1">
    <mergeCell ref="B3:C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</vt:i4>
      </vt:variant>
    </vt:vector>
  </HeadingPairs>
  <TitlesOfParts>
    <vt:vector size="9" baseType="lpstr">
      <vt:lpstr>dem22</vt:lpstr>
      <vt:lpstr>SDRF Calculation</vt:lpstr>
      <vt:lpstr>'dem22'!da</vt:lpstr>
      <vt:lpstr>'dem22'!lr</vt:lpstr>
      <vt:lpstr>'dem22'!nc</vt:lpstr>
      <vt:lpstr>'dem22'!Print_Area</vt:lpstr>
      <vt:lpstr>'dem22'!Print_Titles</vt:lpstr>
      <vt:lpstr>'dem22'!pwcap</vt:lpstr>
      <vt:lpstr>'dem22'!sgs</vt:lpstr>
    </vt:vector>
  </TitlesOfParts>
  <Company>Government of Sikkim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Secretary Finance</dc:creator>
  <cp:lastModifiedBy>Budget JA1</cp:lastModifiedBy>
  <cp:lastPrinted>2026-07-28T05:40:30Z</cp:lastPrinted>
  <dcterms:created xsi:type="dcterms:W3CDTF">2004-06-02T16:20:15Z</dcterms:created>
  <dcterms:modified xsi:type="dcterms:W3CDTF">2026-08-03T06:08:13Z</dcterms:modified>
</cp:coreProperties>
</file>