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295" windowHeight="12495"/>
  </bookViews>
  <sheets>
    <sheet name="dem29" sheetId="4" r:id="rId1"/>
  </sheets>
  <definedNames>
    <definedName name="__123Graph_D" hidden="1">#REF!</definedName>
    <definedName name="_xlnm._FilterDatabase" localSheetId="0" hidden="1">'dem29'!$A$20:$G$242</definedName>
    <definedName name="ch" localSheetId="0">'dem29'!#REF!</definedName>
    <definedName name="css" localSheetId="0">'dem29'!$D$179:$G$179</definedName>
    <definedName name="cssrec" localSheetId="0">'dem29'!#REF!</definedName>
    <definedName name="np" localSheetId="0">'dem29'!#REF!</definedName>
    <definedName name="osap" localSheetId="0">'dem29'!$D$36:$G$36</definedName>
    <definedName name="osapcap" localSheetId="0">'dem29'!$D$239:$G$239</definedName>
    <definedName name="_xlnm.Print_Area" localSheetId="0">'dem29'!$A$1:$G$242</definedName>
    <definedName name="_xlnm.Print_Titles" localSheetId="0">'dem29'!$17:$20</definedName>
    <definedName name="revise" localSheetId="0">'dem29'!#REF!</definedName>
    <definedName name="ses" localSheetId="0">'dem29'!$D$84:$G$84</definedName>
    <definedName name="sesrec" localSheetId="0">'dem29'!#REF!</definedName>
    <definedName name="summary" localSheetId="0">'dem29'!#REF!</definedName>
    <definedName name="Voted" localSheetId="0">'dem29'!$C$14:$F$14</definedName>
    <definedName name="Z_239EE218_578E_4317_BEED_14D5D7089E27_.wvu.Cols" localSheetId="0" hidden="1">'dem29'!#REF!</definedName>
    <definedName name="Z_239EE218_578E_4317_BEED_14D5D7089E27_.wvu.FilterData" localSheetId="0" hidden="1">'dem29'!$A$1:$G$242</definedName>
    <definedName name="Z_239EE218_578E_4317_BEED_14D5D7089E27_.wvu.PrintArea" localSheetId="0" hidden="1">'dem29'!$A$1:$G$240</definedName>
    <definedName name="Z_239EE218_578E_4317_BEED_14D5D7089E27_.wvu.PrintTitles" localSheetId="0" hidden="1">'dem29'!$17:$20</definedName>
    <definedName name="Z_302A3EA3_AE96_11D5_A646_0050BA3D7AFD_.wvu.Cols" localSheetId="0" hidden="1">'dem29'!#REF!</definedName>
    <definedName name="Z_302A3EA3_AE96_11D5_A646_0050BA3D7AFD_.wvu.FilterData" localSheetId="0" hidden="1">'dem29'!$A$1:$G$242</definedName>
    <definedName name="Z_302A3EA3_AE96_11D5_A646_0050BA3D7AFD_.wvu.PrintArea" localSheetId="0" hidden="1">'dem29'!$A$1:$G$240</definedName>
    <definedName name="Z_302A3EA3_AE96_11D5_A646_0050BA3D7AFD_.wvu.PrintTitles" localSheetId="0" hidden="1">'dem29'!$17:$20</definedName>
    <definedName name="Z_36DBA021_0ECB_11D4_8064_004005726899_.wvu.Cols" localSheetId="0" hidden="1">'dem29'!#REF!</definedName>
    <definedName name="Z_36DBA021_0ECB_11D4_8064_004005726899_.wvu.FilterData" localSheetId="0" hidden="1">'dem29'!$C$22:$C$240</definedName>
    <definedName name="Z_36DBA021_0ECB_11D4_8064_004005726899_.wvu.PrintArea" localSheetId="0" hidden="1">'dem29'!$A$1:$G$240</definedName>
    <definedName name="Z_36DBA021_0ECB_11D4_8064_004005726899_.wvu.PrintTitles" localSheetId="0" hidden="1">'dem29'!$17:$20</definedName>
    <definedName name="Z_93EBE921_AE91_11D5_8685_004005726899_.wvu.Cols" localSheetId="0" hidden="1">'dem29'!#REF!</definedName>
    <definedName name="Z_93EBE921_AE91_11D5_8685_004005726899_.wvu.FilterData" localSheetId="0" hidden="1">'dem29'!$C$22:$C$240</definedName>
    <definedName name="Z_93EBE921_AE91_11D5_8685_004005726899_.wvu.PrintArea" localSheetId="0" hidden="1">'dem29'!$A$1:$G$240</definedName>
    <definedName name="Z_93EBE921_AE91_11D5_8685_004005726899_.wvu.PrintTitles" localSheetId="0" hidden="1">'dem29'!$17:$20</definedName>
    <definedName name="Z_94DA79C1_0FDE_11D5_9579_000021DAEEA2_.wvu.Cols" localSheetId="0" hidden="1">'dem29'!#REF!</definedName>
    <definedName name="Z_94DA79C1_0FDE_11D5_9579_000021DAEEA2_.wvu.FilterData" localSheetId="0" hidden="1">'dem29'!$C$22:$C$240</definedName>
    <definedName name="Z_94DA79C1_0FDE_11D5_9579_000021DAEEA2_.wvu.PrintArea" localSheetId="0" hidden="1">'dem29'!$A$1:$G$240</definedName>
    <definedName name="Z_94DA79C1_0FDE_11D5_9579_000021DAEEA2_.wvu.PrintTitles" localSheetId="0" hidden="1">'dem29'!$17:$20</definedName>
    <definedName name="Z_B4CB098E_161F_11D5_8064_004005726899_.wvu.FilterData" localSheetId="0" hidden="1">'dem29'!$C$22:$C$240</definedName>
    <definedName name="Z_B4CB099B_161F_11D5_8064_004005726899_.wvu.FilterData" localSheetId="0" hidden="1">'dem29'!$C$22:$C$240</definedName>
    <definedName name="Z_C868F8C3_16D7_11D5_A68D_81D6213F5331_.wvu.Cols" localSheetId="0" hidden="1">'dem29'!#REF!</definedName>
    <definedName name="Z_C868F8C3_16D7_11D5_A68D_81D6213F5331_.wvu.FilterData" localSheetId="0" hidden="1">'dem29'!$C$22:$C$240</definedName>
    <definedName name="Z_C868F8C3_16D7_11D5_A68D_81D6213F5331_.wvu.PrintArea" localSheetId="0" hidden="1">'dem29'!$A$1:$G$240</definedName>
    <definedName name="Z_C868F8C3_16D7_11D5_A68D_81D6213F5331_.wvu.PrintTitles" localSheetId="0" hidden="1">'dem29'!$17:$20</definedName>
    <definedName name="Z_E5DF37BD_125C_11D5_8DC4_D0F5D88B3549_.wvu.Cols" localSheetId="0" hidden="1">'dem29'!#REF!</definedName>
    <definedName name="Z_E5DF37BD_125C_11D5_8DC4_D0F5D88B3549_.wvu.FilterData" localSheetId="0" hidden="1">'dem29'!$C$22:$C$240</definedName>
    <definedName name="Z_E5DF37BD_125C_11D5_8DC4_D0F5D88B3549_.wvu.PrintArea" localSheetId="0" hidden="1">'dem29'!$A$1:$G$240</definedName>
    <definedName name="Z_E5DF37BD_125C_11D5_8DC4_D0F5D88B3549_.wvu.PrintTitles" localSheetId="0" hidden="1">'dem29'!$17:$20</definedName>
    <definedName name="Z_F8ADACC1_164E_11D6_B603_000021DAEEA2_.wvu.Cols" localSheetId="0" hidden="1">'dem29'!#REF!</definedName>
    <definedName name="Z_F8ADACC1_164E_11D6_B603_000021DAEEA2_.wvu.FilterData" localSheetId="0" hidden="1">'dem29'!$C$22:$C$240</definedName>
    <definedName name="Z_F8ADACC1_164E_11D6_B603_000021DAEEA2_.wvu.PrintArea" localSheetId="0" hidden="1">'dem29'!$A$1:$G$240</definedName>
    <definedName name="Z_F8ADACC1_164E_11D6_B603_000021DAEEA2_.wvu.PrintTitles" localSheetId="0" hidden="1">'dem29'!$17:$20</definedName>
  </definedNames>
  <calcPr calcId="125725"/>
</workbook>
</file>

<file path=xl/calcChain.xml><?xml version="1.0" encoding="utf-8"?>
<calcChain xmlns="http://schemas.openxmlformats.org/spreadsheetml/2006/main">
  <c r="G169" i="4"/>
  <c r="G165"/>
  <c r="G161"/>
  <c r="G33"/>
  <c r="E33"/>
  <c r="E34" s="1"/>
  <c r="F33"/>
  <c r="D33"/>
  <c r="D34" s="1"/>
  <c r="F169"/>
  <c r="E169"/>
  <c r="D169"/>
  <c r="F165"/>
  <c r="E165"/>
  <c r="D165"/>
  <c r="F161"/>
  <c r="E161"/>
  <c r="D161"/>
  <c r="F34" l="1"/>
  <c r="F27"/>
  <c r="F186"/>
  <c r="F187"/>
  <c r="F60"/>
  <c r="F58"/>
  <c r="F152"/>
  <c r="F121"/>
  <c r="F132"/>
  <c r="F90"/>
  <c r="F42"/>
  <c r="F127"/>
  <c r="F92"/>
  <c r="F44"/>
  <c r="G105" l="1"/>
  <c r="F41"/>
  <c r="F55" s="1"/>
  <c r="F125"/>
  <c r="F128" s="1"/>
  <c r="F89"/>
  <c r="F226"/>
  <c r="F227" s="1"/>
  <c r="F212"/>
  <c r="F214" s="1"/>
  <c r="F81"/>
  <c r="F82" s="1"/>
  <c r="F77"/>
  <c r="E77"/>
  <c r="D77"/>
  <c r="G77"/>
  <c r="F73"/>
  <c r="E73"/>
  <c r="D73"/>
  <c r="G73"/>
  <c r="F69"/>
  <c r="E69"/>
  <c r="D69"/>
  <c r="G69"/>
  <c r="E65"/>
  <c r="F65"/>
  <c r="D65"/>
  <c r="G65"/>
  <c r="F203"/>
  <c r="E203"/>
  <c r="D203"/>
  <c r="G203"/>
  <c r="F199"/>
  <c r="E199"/>
  <c r="D199"/>
  <c r="G199"/>
  <c r="F195"/>
  <c r="E195"/>
  <c r="D195"/>
  <c r="G195"/>
  <c r="E191"/>
  <c r="F191"/>
  <c r="D191"/>
  <c r="G191"/>
  <c r="D211"/>
  <c r="D214" s="1"/>
  <c r="D222"/>
  <c r="D223" s="1"/>
  <c r="D131"/>
  <c r="D135" s="1"/>
  <c r="F235"/>
  <c r="E235"/>
  <c r="D235"/>
  <c r="F231"/>
  <c r="E231"/>
  <c r="D231"/>
  <c r="E227"/>
  <c r="D227"/>
  <c r="F223"/>
  <c r="E223"/>
  <c r="F219"/>
  <c r="E219"/>
  <c r="D219"/>
  <c r="E214"/>
  <c r="F176"/>
  <c r="F177" s="1"/>
  <c r="E176"/>
  <c r="E177" s="1"/>
  <c r="D176"/>
  <c r="D177" s="1"/>
  <c r="F157"/>
  <c r="E157"/>
  <c r="D157"/>
  <c r="F153"/>
  <c r="E153"/>
  <c r="D153"/>
  <c r="F149"/>
  <c r="E149"/>
  <c r="D149"/>
  <c r="F145"/>
  <c r="E145"/>
  <c r="D145"/>
  <c r="F141"/>
  <c r="E141"/>
  <c r="D141"/>
  <c r="F135"/>
  <c r="E135"/>
  <c r="E128"/>
  <c r="D128"/>
  <c r="F122"/>
  <c r="E122"/>
  <c r="D122"/>
  <c r="F114"/>
  <c r="F115" s="1"/>
  <c r="E114"/>
  <c r="E115" s="1"/>
  <c r="D114"/>
  <c r="D115" s="1"/>
  <c r="F104"/>
  <c r="E104"/>
  <c r="E105" s="1"/>
  <c r="D104"/>
  <c r="D105" s="1"/>
  <c r="E82"/>
  <c r="D82"/>
  <c r="E55"/>
  <c r="D55"/>
  <c r="G219"/>
  <c r="G104"/>
  <c r="F105" l="1"/>
  <c r="F236"/>
  <c r="F237" s="1"/>
  <c r="F238" s="1"/>
  <c r="F170"/>
  <c r="E236"/>
  <c r="E237" s="1"/>
  <c r="E238" s="1"/>
  <c r="D236"/>
  <c r="D237" s="1"/>
  <c r="D238" s="1"/>
  <c r="E170"/>
  <c r="E178" s="1"/>
  <c r="E179" s="1"/>
  <c r="D170"/>
  <c r="D178" s="1"/>
  <c r="D179" s="1"/>
  <c r="E35"/>
  <c r="E36" s="1"/>
  <c r="E204"/>
  <c r="E205" s="1"/>
  <c r="E206" s="1"/>
  <c r="E78"/>
  <c r="E83" s="1"/>
  <c r="E84" s="1"/>
  <c r="D204"/>
  <c r="D205" s="1"/>
  <c r="D206" s="1"/>
  <c r="F204"/>
  <c r="F205" s="1"/>
  <c r="F206" s="1"/>
  <c r="D78"/>
  <c r="D83" s="1"/>
  <c r="D84" s="1"/>
  <c r="F78"/>
  <c r="F83" s="1"/>
  <c r="F84" s="1"/>
  <c r="D35"/>
  <c r="D36" s="1"/>
  <c r="F35"/>
  <c r="F36" s="1"/>
  <c r="G157"/>
  <c r="G214"/>
  <c r="G82"/>
  <c r="F178" l="1"/>
  <c r="F179" s="1"/>
  <c r="F180" s="1"/>
  <c r="G34"/>
  <c r="G78"/>
  <c r="G204"/>
  <c r="D239"/>
  <c r="F239"/>
  <c r="E239"/>
  <c r="E180"/>
  <c r="D180"/>
  <c r="D240" l="1"/>
  <c r="F240"/>
  <c r="E240"/>
  <c r="G235"/>
  <c r="G231"/>
  <c r="G227"/>
  <c r="G223"/>
  <c r="G153"/>
  <c r="G149"/>
  <c r="G145"/>
  <c r="G236" l="1"/>
  <c r="G205"/>
  <c r="G206" s="1"/>
  <c r="G176"/>
  <c r="G177" s="1"/>
  <c r="G141"/>
  <c r="G128"/>
  <c r="G122"/>
  <c r="G114"/>
  <c r="G115" s="1"/>
  <c r="G135"/>
  <c r="G35"/>
  <c r="G36" s="1"/>
  <c r="G55"/>
  <c r="G170" l="1"/>
  <c r="G83"/>
  <c r="G84" s="1"/>
  <c r="G237"/>
  <c r="G238" s="1"/>
  <c r="G239" s="1"/>
  <c r="G178" l="1"/>
  <c r="G179" s="1"/>
  <c r="G180" s="1"/>
  <c r="G240" s="1"/>
  <c r="E14" l="1"/>
  <c r="D14" l="1"/>
  <c r="F14" l="1"/>
</calcChain>
</file>

<file path=xl/sharedStrings.xml><?xml version="1.0" encoding="utf-8"?>
<sst xmlns="http://schemas.openxmlformats.org/spreadsheetml/2006/main" count="394" uniqueCount="196">
  <si>
    <t>Other Special Area Programmes</t>
  </si>
  <si>
    <t>Secretariat - Economic Services</t>
  </si>
  <si>
    <t>Capital Outlay on Other Special Area Programmes</t>
  </si>
  <si>
    <t>Voted</t>
  </si>
  <si>
    <t>Major /Sub-Major/Minor/Sub/Detailed Heads</t>
  </si>
  <si>
    <t>Total</t>
  </si>
  <si>
    <t>REVENUE SECTION</t>
  </si>
  <si>
    <t>M.H.</t>
  </si>
  <si>
    <t>60.00.01</t>
  </si>
  <si>
    <t>Salaries</t>
  </si>
  <si>
    <t>Office Expenses</t>
  </si>
  <si>
    <t>61.00.01</t>
  </si>
  <si>
    <t>00.00.60</t>
  </si>
  <si>
    <t>00.00.71</t>
  </si>
  <si>
    <t>Secretariat</t>
  </si>
  <si>
    <t>30.00.01</t>
  </si>
  <si>
    <t>30.00.11</t>
  </si>
  <si>
    <t>30.00.13</t>
  </si>
  <si>
    <t>00.00.11</t>
  </si>
  <si>
    <t>00.00.13</t>
  </si>
  <si>
    <t>Economic Advice and Statistics</t>
  </si>
  <si>
    <t>00.00.01</t>
  </si>
  <si>
    <t>Other Expenditure</t>
  </si>
  <si>
    <t>State Income Unit</t>
  </si>
  <si>
    <t>District Statistical Offices</t>
  </si>
  <si>
    <t>Public Finance Unit</t>
  </si>
  <si>
    <t>62.00.01</t>
  </si>
  <si>
    <t>Monitoring and Evaluation Cell</t>
  </si>
  <si>
    <t>63.00.01</t>
  </si>
  <si>
    <t>Surveys and Statistics</t>
  </si>
  <si>
    <t>CAPITAL SECTION</t>
  </si>
  <si>
    <t>C - Capital Accounts of Economic Services</t>
  </si>
  <si>
    <t>Capital</t>
  </si>
  <si>
    <t>Revenue</t>
  </si>
  <si>
    <t>II. Details of the estimates and the heads under which this grant will be accounted for:</t>
  </si>
  <si>
    <t>(j) General Economic Services</t>
  </si>
  <si>
    <t>Border Area Development</t>
  </si>
  <si>
    <t>Unique Identification Scheme</t>
  </si>
  <si>
    <t>Census Survey and Statistics</t>
  </si>
  <si>
    <t>Planning and Dev. Department</t>
  </si>
  <si>
    <t>C - Economic Services (c) Special Areas Programmes</t>
  </si>
  <si>
    <t>Other Special Areas Programmes</t>
  </si>
  <si>
    <t>Census Surveys and Statistics</t>
  </si>
  <si>
    <t xml:space="preserve"> (c) Capital Account of  Special Areas Programme</t>
  </si>
  <si>
    <t>Capital Outlay on Other Special Areas Programme</t>
  </si>
  <si>
    <t xml:space="preserve"> (In Thousands of Rupees)</t>
  </si>
  <si>
    <t>Rec</t>
  </si>
  <si>
    <t>Border Area Development Programmes</t>
  </si>
  <si>
    <t>65</t>
  </si>
  <si>
    <t>Aadhaar Enabled Application</t>
  </si>
  <si>
    <t>National Sample Survey Organisation</t>
  </si>
  <si>
    <t>48</t>
  </si>
  <si>
    <t>48.00.01</t>
  </si>
  <si>
    <t>00.00.72</t>
  </si>
  <si>
    <t>48.00.11</t>
  </si>
  <si>
    <t>48.00.13</t>
  </si>
  <si>
    <t>00.00.61</t>
  </si>
  <si>
    <t>30.00.02</t>
  </si>
  <si>
    <t>Wages</t>
  </si>
  <si>
    <t>65.00.02</t>
  </si>
  <si>
    <t>00.00.02</t>
  </si>
  <si>
    <t>Development Activities in Border Areas 
(Central Share)</t>
  </si>
  <si>
    <t>Development Activities in Border Areas 
(State Share)</t>
  </si>
  <si>
    <t>62.00.02</t>
  </si>
  <si>
    <t>DEMAND NO. 29</t>
  </si>
  <si>
    <t>PLANNING AND DEVELOPMENT</t>
  </si>
  <si>
    <t>Actuals</t>
  </si>
  <si>
    <t>Budget 
Estimate</t>
  </si>
  <si>
    <t>Census Survey and Statistics, 02.911 Deduct recoveries for overpayments</t>
  </si>
  <si>
    <t>60.00.06</t>
  </si>
  <si>
    <t>Medical Treatment</t>
  </si>
  <si>
    <t>60.00.07</t>
  </si>
  <si>
    <t>Allowances</t>
  </si>
  <si>
    <t>Leave Travel Concession</t>
  </si>
  <si>
    <t>Training Expenses</t>
  </si>
  <si>
    <t>Domestic Travel Expenses</t>
  </si>
  <si>
    <t>Foreign Travel Expenses</t>
  </si>
  <si>
    <t>Fuel and Lubricants</t>
  </si>
  <si>
    <t>30.00.06</t>
  </si>
  <si>
    <t>30.00.07</t>
  </si>
  <si>
    <t>30.00.08</t>
  </si>
  <si>
    <t>30.00.09</t>
  </si>
  <si>
    <t>30.00.12</t>
  </si>
  <si>
    <t>30.00.24</t>
  </si>
  <si>
    <t>00.00.06</t>
  </si>
  <si>
    <t>00.00.07</t>
  </si>
  <si>
    <t>00.00.08</t>
  </si>
  <si>
    <t>00.00.09</t>
  </si>
  <si>
    <t>00.00.24</t>
  </si>
  <si>
    <t>48.00.06</t>
  </si>
  <si>
    <t>48.00.07</t>
  </si>
  <si>
    <t>61.00.06</t>
  </si>
  <si>
    <t>61.00.07</t>
  </si>
  <si>
    <t>62.00.06</t>
  </si>
  <si>
    <t>62.00.07</t>
  </si>
  <si>
    <t>63.00.06</t>
  </si>
  <si>
    <t>63.00.07</t>
  </si>
  <si>
    <t>00.00.49</t>
  </si>
  <si>
    <t>Other Revenue Expenditure</t>
  </si>
  <si>
    <t>30.00.16</t>
  </si>
  <si>
    <t>Printing and Publications</t>
  </si>
  <si>
    <t>30.00.19</t>
  </si>
  <si>
    <t>Digital Equipment</t>
  </si>
  <si>
    <t>30.00.29</t>
  </si>
  <si>
    <t>Repair and Maintenance</t>
  </si>
  <si>
    <t>00.00.19</t>
  </si>
  <si>
    <t>Support for Statistical Strengthening (State Share)</t>
  </si>
  <si>
    <t>State Statistical Agency</t>
  </si>
  <si>
    <t>Sikkim INSPIRES (Integrated Service Provision and Innovation for Rural Economies)</t>
  </si>
  <si>
    <t>Sikkim INSPIRES (Central Share)</t>
  </si>
  <si>
    <t>Sikkim INSPIRES (State Share)</t>
  </si>
  <si>
    <t>31.00.70</t>
  </si>
  <si>
    <t>31.00.71</t>
  </si>
  <si>
    <t>Capital Outlay on other General Economic Services</t>
  </si>
  <si>
    <t>55</t>
  </si>
  <si>
    <t>DESME</t>
  </si>
  <si>
    <t>Motor Vehicles</t>
  </si>
  <si>
    <t>Purchase of Vehicle</t>
  </si>
  <si>
    <t>60</t>
  </si>
  <si>
    <t>61</t>
  </si>
  <si>
    <t>Roof at DESME Building</t>
  </si>
  <si>
    <t>55.60.51</t>
  </si>
  <si>
    <t>55.61.72</t>
  </si>
  <si>
    <t>Buildings and Structures</t>
  </si>
  <si>
    <t>Furniture and Fixtures</t>
  </si>
  <si>
    <t>Other Capital Expenditure</t>
  </si>
  <si>
    <t>54</t>
  </si>
  <si>
    <t>Planning and Development Department</t>
  </si>
  <si>
    <t>54.00.51</t>
  </si>
  <si>
    <t>30.00.27</t>
  </si>
  <si>
    <t>Minor Civil and Electric Works</t>
  </si>
  <si>
    <t>(j) Capital Account on General Economic Services</t>
  </si>
  <si>
    <t>2024-25</t>
  </si>
  <si>
    <t>00.00.62</t>
  </si>
  <si>
    <t>Vibrant Village Programme (Central Share)</t>
  </si>
  <si>
    <t>00.00.63</t>
  </si>
  <si>
    <t>Vibrant Village Programme (State Share)</t>
  </si>
  <si>
    <t>00.00.29</t>
  </si>
  <si>
    <t>Repairs and Maintenance</t>
  </si>
  <si>
    <t>Construction in Border Areas (Central Share)</t>
  </si>
  <si>
    <t>Construction in Border Areas (State Share)</t>
  </si>
  <si>
    <t>31.00.72</t>
  </si>
  <si>
    <t>31.00.73</t>
  </si>
  <si>
    <t>Investment Project Financing (Central Share)</t>
  </si>
  <si>
    <t>Employment and Entrepreneurship Promotion Facility</t>
  </si>
  <si>
    <t>Annual Survey of Industries</t>
  </si>
  <si>
    <t>64.00.49</t>
  </si>
  <si>
    <t>Index of Industrial Production</t>
  </si>
  <si>
    <t>65.00.49</t>
  </si>
  <si>
    <t>67.00.49</t>
  </si>
  <si>
    <t>59</t>
  </si>
  <si>
    <t>55.59.74</t>
  </si>
  <si>
    <t>Office Furniture &amp; Furnishings</t>
  </si>
  <si>
    <t>00.00.64</t>
  </si>
  <si>
    <t>Vibrant Village Programme Activities</t>
  </si>
  <si>
    <t>Data Collection and Compilation</t>
  </si>
  <si>
    <t>63</t>
  </si>
  <si>
    <t>Child Enrollment Lite Client (CELC) Kits</t>
  </si>
  <si>
    <t>55.63.71</t>
  </si>
  <si>
    <t>Information, Computer, Telecommunications (ICT) Equipment</t>
  </si>
  <si>
    <t xml:space="preserve"> Revised 
Estimate</t>
  </si>
  <si>
    <t>2025-26</t>
  </si>
  <si>
    <t>Institute for Transforming Sikkim (ITS)</t>
  </si>
  <si>
    <t>32.00.49</t>
  </si>
  <si>
    <t>29</t>
  </si>
  <si>
    <t>Printing and Publications of Various Reports</t>
  </si>
  <si>
    <t>29.00.16</t>
  </si>
  <si>
    <t>Survey and Updating of Business Registration</t>
  </si>
  <si>
    <t>68.00.49</t>
  </si>
  <si>
    <t>Purchases of ICT Equipments</t>
  </si>
  <si>
    <t>55.58.71</t>
  </si>
  <si>
    <t>58</t>
  </si>
  <si>
    <t>54.00.71</t>
  </si>
  <si>
    <t>54.00.74</t>
  </si>
  <si>
    <t>I. Estimate of the amount required in the year ending 31st March, 2027 to defray the charges in respect of Planning and Development</t>
  </si>
  <si>
    <t>2026-27</t>
  </si>
  <si>
    <t>56</t>
  </si>
  <si>
    <t>57</t>
  </si>
  <si>
    <t>55.00.60</t>
  </si>
  <si>
    <t>56.00.60</t>
  </si>
  <si>
    <t>57.00.60</t>
  </si>
  <si>
    <t>Border Area Development Programmes (State Share)</t>
  </si>
  <si>
    <t>58.00.60</t>
  </si>
  <si>
    <t>31.55.49</t>
  </si>
  <si>
    <t>31.56.49</t>
  </si>
  <si>
    <t>31.57.49</t>
  </si>
  <si>
    <t>31.58.49</t>
  </si>
  <si>
    <t>Employment and Entrepreneurship Promotion Facility (Central Share)</t>
  </si>
  <si>
    <t>Border Area Development Programmes 
(Central Share)</t>
  </si>
  <si>
    <t>69.00.49</t>
  </si>
  <si>
    <t>Survey of Transport Activities (Commercial and Non- Commercial)</t>
  </si>
  <si>
    <t>70.00.49</t>
  </si>
  <si>
    <t>Survey of State and District profile Handbook</t>
  </si>
  <si>
    <t>71.00.49</t>
  </si>
  <si>
    <t>70</t>
  </si>
  <si>
    <t>Directory for availing Government Schemes/ Facilities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</si>
</sst>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0_)"/>
    <numFmt numFmtId="165" formatCode="0#"/>
    <numFmt numFmtId="166" formatCode="00000#"/>
    <numFmt numFmtId="167" formatCode="00.000"/>
    <numFmt numFmtId="168" formatCode="0#.#00"/>
    <numFmt numFmtId="169" formatCode="0#.0#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/>
    <xf numFmtId="164" fontId="2" fillId="0" borderId="0"/>
    <xf numFmtId="167" fontId="2" fillId="0" borderId="0"/>
  </cellStyleXfs>
  <cellXfs count="134">
    <xf numFmtId="0" fontId="0" fillId="0" borderId="0" xfId="0"/>
    <xf numFmtId="164" fontId="4" fillId="0" borderId="0" xfId="4" applyFont="1" applyFill="1" applyAlignment="1">
      <alignment horizontal="left" vertical="top" wrapText="1"/>
    </xf>
    <xf numFmtId="164" fontId="4" fillId="0" borderId="0" xfId="4" applyFont="1" applyFill="1"/>
    <xf numFmtId="164" fontId="4" fillId="0" borderId="0" xfId="4" applyFont="1" applyFill="1" applyBorder="1" applyAlignment="1">
      <alignment horizontal="left" vertical="top" wrapText="1"/>
    </xf>
    <xf numFmtId="164" fontId="4" fillId="0" borderId="0" xfId="4" applyFont="1" applyFill="1" applyBorder="1" applyAlignment="1">
      <alignment horizontal="right" vertical="top" wrapText="1"/>
    </xf>
    <xf numFmtId="0" fontId="3" fillId="0" borderId="0" xfId="4" applyNumberFormat="1" applyFont="1" applyFill="1" applyBorder="1" applyAlignment="1" applyProtection="1">
      <alignment horizontal="center"/>
    </xf>
    <xf numFmtId="164" fontId="3" fillId="0" borderId="0" xfId="4" applyNumberFormat="1" applyFont="1" applyFill="1" applyBorder="1" applyAlignment="1" applyProtection="1">
      <alignment horizontal="center"/>
    </xf>
    <xf numFmtId="164" fontId="4" fillId="0" borderId="0" xfId="4" applyFont="1" applyFill="1" applyAlignment="1">
      <alignment horizontal="right" vertical="top" wrapText="1"/>
    </xf>
    <xf numFmtId="0" fontId="4" fillId="0" borderId="0" xfId="4" applyNumberFormat="1" applyFont="1" applyFill="1" applyAlignment="1" applyProtection="1">
      <alignment horizontal="right"/>
    </xf>
    <xf numFmtId="0" fontId="3" fillId="0" borderId="0" xfId="4" applyNumberFormat="1" applyFont="1" applyFill="1" applyAlignment="1">
      <alignment horizontal="center"/>
    </xf>
    <xf numFmtId="0" fontId="4" fillId="0" borderId="0" xfId="4" applyNumberFormat="1" applyFont="1" applyFill="1"/>
    <xf numFmtId="164" fontId="4" fillId="0" borderId="0" xfId="4" applyNumberFormat="1" applyFont="1" applyFill="1" applyAlignment="1" applyProtection="1">
      <alignment horizontal="left"/>
    </xf>
    <xf numFmtId="164" fontId="4" fillId="0" borderId="0" xfId="4" applyNumberFormat="1" applyFont="1" applyFill="1" applyAlignment="1" applyProtection="1">
      <alignment horizontal="center"/>
    </xf>
    <xf numFmtId="0" fontId="4" fillId="0" borderId="0" xfId="4" applyNumberFormat="1" applyFont="1" applyFill="1" applyAlignment="1" applyProtection="1">
      <alignment horizontal="center"/>
    </xf>
    <xf numFmtId="164" fontId="4" fillId="0" borderId="0" xfId="4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Alignment="1">
      <alignment horizontal="left"/>
    </xf>
    <xf numFmtId="0" fontId="3" fillId="0" borderId="0" xfId="4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right"/>
    </xf>
    <xf numFmtId="0" fontId="4" fillId="0" borderId="1" xfId="2" applyFont="1" applyFill="1" applyBorder="1"/>
    <xf numFmtId="0" fontId="4" fillId="0" borderId="1" xfId="2" applyNumberFormat="1" applyFont="1" applyFill="1" applyBorder="1"/>
    <xf numFmtId="0" fontId="6" fillId="0" borderId="1" xfId="2" applyNumberFormat="1" applyFont="1" applyFill="1" applyBorder="1" applyAlignment="1" applyProtection="1">
      <alignment horizontal="right"/>
    </xf>
    <xf numFmtId="0" fontId="4" fillId="0" borderId="0" xfId="3" applyFont="1" applyFill="1" applyProtection="1"/>
    <xf numFmtId="164" fontId="3" fillId="0" borderId="0" xfId="4" applyNumberFormat="1" applyFont="1" applyFill="1" applyAlignment="1" applyProtection="1">
      <alignment horizontal="left" vertical="top" wrapText="1"/>
    </xf>
    <xf numFmtId="0" fontId="4" fillId="0" borderId="0" xfId="4" applyNumberFormat="1" applyFont="1" applyFill="1" applyBorder="1" applyAlignment="1" applyProtection="1">
      <alignment horizontal="right"/>
    </xf>
    <xf numFmtId="164" fontId="3" fillId="0" borderId="0" xfId="4" applyFont="1" applyFill="1" applyAlignment="1">
      <alignment horizontal="right" vertical="top" wrapText="1"/>
    </xf>
    <xf numFmtId="165" fontId="4" fillId="0" borderId="0" xfId="4" applyNumberFormat="1" applyFont="1" applyFill="1" applyAlignment="1">
      <alignment horizontal="right" vertical="top" wrapText="1"/>
    </xf>
    <xf numFmtId="167" fontId="3" fillId="0" borderId="0" xfId="4" applyNumberFormat="1" applyFont="1" applyFill="1" applyAlignment="1">
      <alignment horizontal="right" vertical="top" wrapText="1"/>
    </xf>
    <xf numFmtId="164" fontId="4" fillId="0" borderId="0" xfId="4" applyFont="1" applyFill="1" applyAlignment="1">
      <alignment vertical="top" wrapText="1"/>
    </xf>
    <xf numFmtId="43" fontId="4" fillId="0" borderId="0" xfId="1" applyFont="1" applyFill="1" applyBorder="1" applyAlignment="1" applyProtection="1">
      <alignment horizontal="right" wrapText="1"/>
    </xf>
    <xf numFmtId="164" fontId="4" fillId="0" borderId="0" xfId="4" applyFont="1" applyFill="1" applyAlignment="1">
      <alignment vertical="top"/>
    </xf>
    <xf numFmtId="43" fontId="4" fillId="0" borderId="2" xfId="1" applyFont="1" applyFill="1" applyBorder="1" applyAlignment="1" applyProtection="1">
      <alignment horizontal="right" wrapText="1"/>
    </xf>
    <xf numFmtId="0" fontId="4" fillId="0" borderId="2" xfId="1" applyNumberFormat="1" applyFont="1" applyFill="1" applyBorder="1" applyAlignment="1" applyProtection="1">
      <alignment horizontal="right" wrapText="1"/>
    </xf>
    <xf numFmtId="43" fontId="4" fillId="0" borderId="3" xfId="1" applyFont="1" applyFill="1" applyBorder="1" applyAlignment="1" applyProtection="1">
      <alignment horizontal="right" wrapText="1"/>
    </xf>
    <xf numFmtId="0" fontId="4" fillId="0" borderId="3" xfId="1" applyNumberFormat="1" applyFont="1" applyFill="1" applyBorder="1" applyAlignment="1" applyProtection="1">
      <alignment horizontal="right" wrapText="1"/>
    </xf>
    <xf numFmtId="164" fontId="3" fillId="0" borderId="0" xfId="4" applyFont="1" applyFill="1" applyBorder="1" applyAlignment="1">
      <alignment horizontal="right" vertical="top" wrapText="1"/>
    </xf>
    <xf numFmtId="164" fontId="3" fillId="0" borderId="0" xfId="4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right" wrapText="1"/>
    </xf>
    <xf numFmtId="0" fontId="4" fillId="0" borderId="0" xfId="4" applyNumberFormat="1" applyFont="1" applyFill="1" applyAlignment="1">
      <alignment horizontal="right"/>
    </xf>
    <xf numFmtId="164" fontId="4" fillId="0" borderId="0" xfId="4" applyNumberFormat="1" applyFont="1" applyFill="1" applyBorder="1" applyAlignment="1" applyProtection="1">
      <alignment horizontal="left" vertical="top" wrapText="1"/>
    </xf>
    <xf numFmtId="0" fontId="4" fillId="0" borderId="0" xfId="4" applyNumberFormat="1" applyFont="1" applyFill="1" applyBorder="1" applyAlignment="1">
      <alignment horizontal="right"/>
    </xf>
    <xf numFmtId="164" fontId="4" fillId="0" borderId="0" xfId="4" applyNumberFormat="1" applyFont="1" applyFill="1" applyBorder="1" applyAlignment="1" applyProtection="1">
      <alignment horizontal="left" vertical="center" wrapText="1"/>
    </xf>
    <xf numFmtId="164" fontId="4" fillId="0" borderId="1" xfId="4" applyFont="1" applyFill="1" applyBorder="1" applyAlignment="1">
      <alignment horizontal="left" vertical="top" wrapText="1"/>
    </xf>
    <xf numFmtId="43" fontId="4" fillId="0" borderId="1" xfId="1" applyFont="1" applyFill="1" applyBorder="1" applyAlignment="1" applyProtection="1">
      <alignment horizontal="right" wrapText="1"/>
    </xf>
    <xf numFmtId="0" fontId="4" fillId="0" borderId="1" xfId="1" applyNumberFormat="1" applyFont="1" applyFill="1" applyBorder="1" applyAlignment="1" applyProtection="1">
      <alignment horizontal="right" wrapText="1"/>
    </xf>
    <xf numFmtId="0" fontId="4" fillId="0" borderId="2" xfId="4" applyNumberFormat="1" applyFont="1" applyFill="1" applyBorder="1" applyAlignment="1" applyProtection="1">
      <alignment horizontal="right"/>
    </xf>
    <xf numFmtId="0" fontId="4" fillId="0" borderId="2" xfId="4" applyNumberFormat="1" applyFont="1" applyFill="1" applyBorder="1" applyAlignment="1" applyProtection="1">
      <alignment horizontal="right" wrapText="1"/>
    </xf>
    <xf numFmtId="0" fontId="4" fillId="0" borderId="0" xfId="4" applyNumberFormat="1" applyFont="1" applyFill="1" applyBorder="1" applyAlignment="1" applyProtection="1">
      <alignment horizontal="right" wrapText="1"/>
    </xf>
    <xf numFmtId="0" fontId="4" fillId="0" borderId="0" xfId="4" applyNumberFormat="1" applyFont="1" applyFill="1" applyAlignment="1">
      <alignment horizontal="right" wrapText="1"/>
    </xf>
    <xf numFmtId="165" fontId="4" fillId="0" borderId="0" xfId="4" applyNumberFormat="1" applyFont="1" applyFill="1" applyBorder="1" applyAlignment="1">
      <alignment horizontal="right" vertical="top" wrapText="1"/>
    </xf>
    <xf numFmtId="0" fontId="4" fillId="0" borderId="0" xfId="4" applyNumberFormat="1" applyFont="1" applyFill="1" applyBorder="1" applyAlignment="1">
      <alignment horizontal="right" wrapText="1"/>
    </xf>
    <xf numFmtId="169" fontId="3" fillId="0" borderId="0" xfId="4" applyNumberFormat="1" applyFont="1" applyFill="1" applyBorder="1" applyAlignment="1" applyProtection="1">
      <alignment horizontal="right" vertical="top" wrapText="1"/>
    </xf>
    <xf numFmtId="168" fontId="3" fillId="0" borderId="0" xfId="4" applyNumberFormat="1" applyFont="1" applyFill="1" applyBorder="1" applyAlignment="1" applyProtection="1">
      <alignment horizontal="right" vertical="top" wrapText="1"/>
    </xf>
    <xf numFmtId="49" fontId="4" fillId="0" borderId="0" xfId="4" applyNumberFormat="1" applyFont="1" applyFill="1" applyBorder="1" applyAlignment="1">
      <alignment horizontal="right" vertical="top" wrapText="1"/>
    </xf>
    <xf numFmtId="164" fontId="4" fillId="0" borderId="0" xfId="4" applyFont="1" applyFill="1" applyBorder="1" applyAlignment="1">
      <alignment horizontal="left" vertical="center" wrapText="1"/>
    </xf>
    <xf numFmtId="164" fontId="4" fillId="0" borderId="1" xfId="4" applyFont="1" applyFill="1" applyBorder="1" applyAlignment="1">
      <alignment horizontal="right" vertical="top" wrapText="1"/>
    </xf>
    <xf numFmtId="164" fontId="3" fillId="0" borderId="1" xfId="4" applyFont="1" applyFill="1" applyBorder="1" applyAlignment="1">
      <alignment horizontal="right" vertical="top" wrapText="1"/>
    </xf>
    <xf numFmtId="164" fontId="3" fillId="0" borderId="1" xfId="4" applyNumberFormat="1" applyFont="1" applyFill="1" applyBorder="1" applyAlignment="1" applyProtection="1">
      <alignment horizontal="left" vertical="top" wrapText="1"/>
    </xf>
    <xf numFmtId="164" fontId="4" fillId="0" borderId="2" xfId="4" applyFont="1" applyFill="1" applyBorder="1" applyAlignment="1">
      <alignment horizontal="left" vertical="top" wrapText="1"/>
    </xf>
    <xf numFmtId="164" fontId="4" fillId="0" borderId="2" xfId="4" applyFont="1" applyFill="1" applyBorder="1" applyAlignment="1">
      <alignment horizontal="right" vertical="top" wrapText="1"/>
    </xf>
    <xf numFmtId="164" fontId="3" fillId="0" borderId="2" xfId="4" applyNumberFormat="1" applyFont="1" applyFill="1" applyBorder="1" applyAlignment="1" applyProtection="1">
      <alignment horizontal="left" vertical="top" wrapText="1"/>
    </xf>
    <xf numFmtId="167" fontId="3" fillId="0" borderId="0" xfId="4" applyNumberFormat="1" applyFont="1" applyFill="1" applyBorder="1" applyAlignment="1">
      <alignment horizontal="right" vertical="top" wrapText="1"/>
    </xf>
    <xf numFmtId="164" fontId="4" fillId="0" borderId="0" xfId="4" applyFont="1" applyFill="1" applyBorder="1" applyAlignment="1">
      <alignment vertical="top" wrapText="1"/>
    </xf>
    <xf numFmtId="164" fontId="3" fillId="0" borderId="0" xfId="4" applyFont="1" applyFill="1" applyBorder="1" applyAlignment="1">
      <alignment vertical="top" wrapText="1"/>
    </xf>
    <xf numFmtId="164" fontId="4" fillId="0" borderId="0" xfId="4" applyFont="1" applyFill="1" applyBorder="1"/>
    <xf numFmtId="0" fontId="4" fillId="0" borderId="0" xfId="1" applyNumberFormat="1" applyFont="1" applyFill="1" applyAlignment="1" applyProtection="1">
      <alignment horizontal="right" wrapText="1"/>
    </xf>
    <xf numFmtId="0" fontId="4" fillId="0" borderId="0" xfId="4" quotePrefix="1" applyNumberFormat="1" applyFont="1" applyFill="1"/>
    <xf numFmtId="0" fontId="3" fillId="0" borderId="0" xfId="4" applyNumberFormat="1" applyFont="1" applyFill="1" applyAlignment="1">
      <alignment horizontal="center" vertical="top"/>
    </xf>
    <xf numFmtId="166" fontId="4" fillId="0" borderId="0" xfId="4" applyNumberFormat="1" applyFont="1" applyFill="1" applyBorder="1" applyAlignment="1">
      <alignment horizontal="right" vertical="top" wrapText="1"/>
    </xf>
    <xf numFmtId="49" fontId="4" fillId="0" borderId="0" xfId="5" applyNumberFormat="1" applyFont="1" applyFill="1" applyBorder="1" applyAlignment="1">
      <alignment horizontal="right" vertical="top" wrapText="1"/>
    </xf>
    <xf numFmtId="49" fontId="4" fillId="0" borderId="0" xfId="4" applyNumberFormat="1" applyFont="1" applyFill="1" applyBorder="1" applyAlignment="1">
      <alignment horizontal="right" vertical="center" wrapText="1"/>
    </xf>
    <xf numFmtId="164" fontId="4" fillId="0" borderId="1" xfId="4" applyNumberFormat="1" applyFont="1" applyFill="1" applyBorder="1" applyAlignment="1" applyProtection="1">
      <alignment horizontal="left" vertical="top" wrapText="1"/>
    </xf>
    <xf numFmtId="0" fontId="4" fillId="0" borderId="1" xfId="4" applyNumberFormat="1" applyFont="1" applyFill="1" applyBorder="1" applyAlignment="1" applyProtection="1">
      <alignment horizontal="right" wrapText="1"/>
    </xf>
    <xf numFmtId="164" fontId="3" fillId="0" borderId="0" xfId="4" applyFont="1" applyFill="1" applyAlignment="1">
      <alignment horizontal="center"/>
    </xf>
    <xf numFmtId="0" fontId="4" fillId="0" borderId="0" xfId="4" applyNumberFormat="1" applyFont="1" applyFill="1" applyAlignment="1" applyProtection="1">
      <alignment horizontal="right" vertical="top" wrapText="1"/>
    </xf>
    <xf numFmtId="0" fontId="4" fillId="0" borderId="0" xfId="3" applyNumberFormat="1" applyFont="1" applyFill="1" applyBorder="1" applyAlignment="1" applyProtection="1">
      <alignment horizontal="left" vertical="top" wrapText="1"/>
    </xf>
    <xf numFmtId="49" fontId="4" fillId="0" borderId="0" xfId="3" applyNumberFormat="1" applyFont="1" applyFill="1" applyBorder="1" applyAlignment="1" applyProtection="1">
      <alignment horizontal="right" vertical="top" wrapText="1"/>
    </xf>
    <xf numFmtId="164" fontId="3" fillId="0" borderId="0" xfId="4" applyFont="1" applyFill="1" applyBorder="1" applyAlignment="1">
      <alignment horizontal="center" vertical="top" wrapText="1"/>
    </xf>
    <xf numFmtId="49" fontId="4" fillId="0" borderId="0" xfId="4" applyNumberFormat="1" applyFont="1" applyFill="1" applyAlignment="1" applyProtection="1">
      <alignment horizontal="right" vertical="top" wrapText="1"/>
    </xf>
    <xf numFmtId="164" fontId="4" fillId="0" borderId="0" xfId="6" applyNumberFormat="1" applyFont="1" applyFill="1" applyAlignment="1">
      <alignment horizontal="center" vertical="top" wrapText="1"/>
    </xf>
    <xf numFmtId="166" fontId="4" fillId="0" borderId="0" xfId="6" applyNumberFormat="1" applyFont="1" applyFill="1" applyBorder="1" applyAlignment="1">
      <alignment horizontal="right" vertical="top" wrapText="1"/>
    </xf>
    <xf numFmtId="164" fontId="4" fillId="0" borderId="0" xfId="6" applyNumberFormat="1" applyFont="1" applyFill="1" applyAlignment="1">
      <alignment vertical="top" wrapText="1"/>
    </xf>
    <xf numFmtId="0" fontId="4" fillId="0" borderId="0" xfId="3" applyNumberFormat="1" applyFont="1" applyFill="1" applyBorder="1" applyAlignment="1" applyProtection="1">
      <alignment horizontal="center" vertical="top" wrapText="1"/>
    </xf>
    <xf numFmtId="0" fontId="3" fillId="0" borderId="0" xfId="1" applyNumberFormat="1" applyFont="1" applyFill="1" applyBorder="1" applyAlignment="1" applyProtection="1">
      <alignment horizontal="center"/>
    </xf>
    <xf numFmtId="49" fontId="4" fillId="0" borderId="0" xfId="6" applyNumberFormat="1" applyFont="1" applyFill="1" applyBorder="1" applyAlignment="1">
      <alignment horizontal="right" vertical="top" wrapText="1"/>
    </xf>
    <xf numFmtId="0" fontId="4" fillId="0" borderId="1" xfId="2" applyNumberFormat="1" applyFont="1" applyFill="1" applyBorder="1" applyAlignment="1" applyProtection="1">
      <alignment vertical="center" wrapText="1"/>
    </xf>
    <xf numFmtId="43" fontId="6" fillId="0" borderId="0" xfId="1" applyFont="1" applyFill="1" applyBorder="1" applyAlignment="1">
      <alignment wrapText="1"/>
    </xf>
    <xf numFmtId="0" fontId="4" fillId="0" borderId="0" xfId="3" applyFont="1" applyFill="1" applyBorder="1" applyProtection="1"/>
    <xf numFmtId="0" fontId="4" fillId="0" borderId="1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right" vertical="top" wrapText="1"/>
    </xf>
    <xf numFmtId="0" fontId="4" fillId="0" borderId="1" xfId="2" applyFont="1" applyFill="1" applyBorder="1" applyAlignment="1" applyProtection="1">
      <alignment horizontal="left"/>
    </xf>
    <xf numFmtId="0" fontId="4" fillId="0" borderId="1" xfId="2" applyNumberFormat="1" applyFont="1" applyFill="1" applyBorder="1" applyAlignment="1" applyProtection="1">
      <alignment horizontal="right"/>
    </xf>
    <xf numFmtId="164" fontId="5" fillId="0" borderId="0" xfId="4" applyFont="1" applyFill="1" applyAlignment="1">
      <alignment horizontal="left" vertical="top" wrapText="1"/>
    </xf>
    <xf numFmtId="164" fontId="5" fillId="0" borderId="0" xfId="4" applyFont="1" applyFill="1" applyAlignment="1">
      <alignment horizontal="right" vertical="top" wrapText="1"/>
    </xf>
    <xf numFmtId="164" fontId="5" fillId="0" borderId="0" xfId="4" applyFont="1" applyFill="1" applyBorder="1"/>
    <xf numFmtId="0" fontId="5" fillId="0" borderId="0" xfId="1" applyNumberFormat="1" applyFont="1" applyFill="1" applyBorder="1" applyAlignment="1">
      <alignment wrapText="1"/>
    </xf>
    <xf numFmtId="164" fontId="5" fillId="0" borderId="0" xfId="4" applyFont="1" applyFill="1"/>
    <xf numFmtId="49" fontId="4" fillId="0" borderId="1" xfId="4" applyNumberFormat="1" applyFont="1" applyFill="1" applyBorder="1" applyAlignment="1">
      <alignment horizontal="right" vertical="top" wrapText="1"/>
    </xf>
    <xf numFmtId="164" fontId="4" fillId="0" borderId="0" xfId="4" applyNumberFormat="1" applyFont="1" applyFill="1" applyAlignment="1" applyProtection="1">
      <alignment horizontal="left" vertical="top" wrapText="1"/>
    </xf>
    <xf numFmtId="164" fontId="4" fillId="0" borderId="0" xfId="6" applyNumberFormat="1" applyFont="1" applyFill="1" applyBorder="1" applyAlignment="1">
      <alignment vertical="top" wrapText="1"/>
    </xf>
    <xf numFmtId="0" fontId="4" fillId="0" borderId="0" xfId="3" applyFont="1" applyFill="1" applyBorder="1" applyAlignment="1" applyProtection="1">
      <alignment horizontal="left"/>
    </xf>
    <xf numFmtId="0" fontId="4" fillId="0" borderId="0" xfId="3" applyFont="1" applyFill="1" applyBorder="1" applyAlignment="1" applyProtection="1">
      <alignment horizontal="right" vertical="top" wrapText="1"/>
    </xf>
    <xf numFmtId="0" fontId="4" fillId="0" borderId="0" xfId="3" applyNumberFormat="1" applyFont="1" applyFill="1" applyProtection="1"/>
    <xf numFmtId="0" fontId="4" fillId="0" borderId="0" xfId="3" applyNumberFormat="1" applyFont="1" applyFill="1" applyBorder="1" applyAlignment="1" applyProtection="1">
      <alignment horizontal="left"/>
    </xf>
    <xf numFmtId="0" fontId="4" fillId="0" borderId="0" xfId="3" applyNumberFormat="1" applyFont="1" applyFill="1" applyBorder="1" applyProtection="1"/>
    <xf numFmtId="0" fontId="4" fillId="0" borderId="3" xfId="3" applyFont="1" applyFill="1" applyBorder="1" applyAlignment="1" applyProtection="1">
      <alignment horizontal="left" vertical="top" wrapText="1"/>
    </xf>
    <xf numFmtId="0" fontId="4" fillId="0" borderId="3" xfId="3" applyFont="1" applyFill="1" applyBorder="1" applyAlignment="1" applyProtection="1">
      <alignment vertical="top"/>
    </xf>
    <xf numFmtId="0" fontId="4" fillId="0" borderId="3" xfId="2" applyFont="1" applyFill="1" applyBorder="1" applyAlignment="1" applyProtection="1"/>
    <xf numFmtId="0" fontId="4" fillId="0" borderId="3" xfId="2" applyNumberFormat="1" applyFont="1" applyFill="1" applyBorder="1" applyAlignment="1" applyProtection="1">
      <alignment horizontal="right"/>
    </xf>
    <xf numFmtId="0" fontId="4" fillId="0" borderId="3" xfId="2" applyNumberFormat="1" applyFont="1" applyFill="1" applyBorder="1" applyAlignment="1" applyProtection="1">
      <alignment horizontal="right" vertical="top" wrapText="1"/>
    </xf>
    <xf numFmtId="0" fontId="4" fillId="0" borderId="0" xfId="3" applyFont="1" applyFill="1" applyBorder="1" applyAlignment="1" applyProtection="1">
      <alignment vertical="top"/>
    </xf>
    <xf numFmtId="0" fontId="4" fillId="0" borderId="0" xfId="3" applyFont="1" applyFill="1" applyBorder="1" applyAlignment="1" applyProtection="1">
      <alignment horizontal="left" vertical="top" wrapText="1"/>
    </xf>
    <xf numFmtId="0" fontId="4" fillId="0" borderId="0" xfId="2" applyFont="1" applyFill="1" applyBorder="1" applyAlignment="1" applyProtection="1"/>
    <xf numFmtId="0" fontId="1" fillId="0" borderId="0" xfId="0" applyFont="1" applyFill="1" applyAlignment="1"/>
    <xf numFmtId="0" fontId="4" fillId="0" borderId="0" xfId="2" applyNumberFormat="1" applyFont="1" applyFill="1" applyBorder="1" applyAlignment="1" applyProtection="1">
      <alignment horizontal="right" vertical="center"/>
    </xf>
    <xf numFmtId="49" fontId="4" fillId="0" borderId="0" xfId="2" applyNumberFormat="1" applyFont="1" applyFill="1" applyBorder="1" applyAlignment="1" applyProtection="1">
      <alignment horizontal="right" vertical="center"/>
    </xf>
    <xf numFmtId="43" fontId="4" fillId="0" borderId="0" xfId="1" applyFont="1" applyFill="1" applyAlignment="1" applyProtection="1">
      <alignment horizontal="right" wrapText="1"/>
    </xf>
    <xf numFmtId="49" fontId="4" fillId="0" borderId="1" xfId="4" applyNumberFormat="1" applyFont="1" applyFill="1" applyBorder="1" applyAlignment="1">
      <alignment horizontal="right" vertical="center" wrapText="1"/>
    </xf>
    <xf numFmtId="164" fontId="4" fillId="0" borderId="1" xfId="4" applyNumberFormat="1" applyFont="1" applyFill="1" applyBorder="1" applyAlignment="1" applyProtection="1">
      <alignment horizontal="left" vertical="center" wrapText="1"/>
    </xf>
    <xf numFmtId="0" fontId="4" fillId="0" borderId="1" xfId="4" applyNumberFormat="1" applyFont="1" applyFill="1" applyBorder="1" applyAlignment="1" applyProtection="1">
      <alignment horizontal="right"/>
    </xf>
    <xf numFmtId="0" fontId="4" fillId="0" borderId="1" xfId="3" applyNumberFormat="1" applyFont="1" applyFill="1" applyBorder="1" applyAlignment="1" applyProtection="1">
      <alignment horizontal="left" vertical="top" wrapText="1"/>
    </xf>
    <xf numFmtId="49" fontId="4" fillId="0" borderId="1" xfId="3" applyNumberFormat="1" applyFont="1" applyFill="1" applyBorder="1" applyAlignment="1" applyProtection="1">
      <alignment horizontal="right" vertical="top" wrapText="1"/>
    </xf>
    <xf numFmtId="49" fontId="4" fillId="0" borderId="1" xfId="6" applyNumberFormat="1" applyFont="1" applyFill="1" applyBorder="1" applyAlignment="1">
      <alignment horizontal="right" vertical="top" wrapText="1"/>
    </xf>
    <xf numFmtId="164" fontId="4" fillId="0" borderId="1" xfId="6" applyNumberFormat="1" applyFont="1" applyFill="1" applyBorder="1" applyAlignment="1">
      <alignment vertical="top" wrapText="1"/>
    </xf>
    <xf numFmtId="164" fontId="6" fillId="0" borderId="0" xfId="4" applyFont="1" applyFill="1" applyBorder="1" applyAlignment="1">
      <alignment horizontal="left" vertical="top" wrapText="1"/>
    </xf>
    <xf numFmtId="164" fontId="6" fillId="0" borderId="0" xfId="4" applyFont="1" applyFill="1" applyBorder="1" applyAlignment="1">
      <alignment horizontal="right" vertical="top" wrapText="1"/>
    </xf>
    <xf numFmtId="164" fontId="6" fillId="0" borderId="0" xfId="4" applyNumberFormat="1" applyFont="1" applyFill="1" applyBorder="1" applyAlignment="1" applyProtection="1">
      <alignment horizontal="left" vertical="top" wrapText="1"/>
    </xf>
    <xf numFmtId="164" fontId="6" fillId="0" borderId="0" xfId="4" applyFont="1" applyFill="1"/>
    <xf numFmtId="0" fontId="6" fillId="0" borderId="0" xfId="1" applyNumberFormat="1" applyFont="1" applyFill="1" applyBorder="1" applyAlignment="1">
      <alignment vertical="center" wrapText="1"/>
    </xf>
    <xf numFmtId="43" fontId="6" fillId="0" borderId="0" xfId="1" applyFont="1" applyFill="1" applyBorder="1" applyAlignment="1">
      <alignment vertical="center" wrapText="1"/>
    </xf>
    <xf numFmtId="49" fontId="4" fillId="0" borderId="0" xfId="2" applyNumberFormat="1" applyFont="1" applyFill="1" applyBorder="1" applyAlignment="1" applyProtection="1">
      <alignment horizontal="right" vertical="center"/>
    </xf>
    <xf numFmtId="0" fontId="4" fillId="0" borderId="3" xfId="2" applyNumberFormat="1" applyFont="1" applyFill="1" applyBorder="1" applyAlignment="1" applyProtection="1">
      <alignment horizontal="right" vertical="top" wrapText="1"/>
    </xf>
    <xf numFmtId="164" fontId="3" fillId="0" borderId="0" xfId="4" applyNumberFormat="1" applyFont="1" applyFill="1" applyBorder="1" applyAlignment="1" applyProtection="1">
      <alignment horizontal="center"/>
    </xf>
    <xf numFmtId="164" fontId="4" fillId="0" borderId="0" xfId="4" applyNumberFormat="1" applyFont="1" applyFill="1" applyAlignment="1" applyProtection="1">
      <alignment horizontal="left" vertical="top" wrapText="1"/>
    </xf>
  </cellXfs>
  <cellStyles count="7">
    <cellStyle name="Comma" xfId="1" builtinId="3"/>
    <cellStyle name="Normal" xfId="0" builtinId="0"/>
    <cellStyle name="Normal_BUDGET-2000" xfId="2"/>
    <cellStyle name="Normal_budgetDocNIC02-03" xfId="3"/>
    <cellStyle name="Normal_DEMAND51" xfId="4"/>
    <cellStyle name="Normal_DEMAND51 2" xfId="6"/>
    <cellStyle name="Normal_DEMAND51_1st supp.vol.III" xfId="5"/>
  </cellStyles>
  <dxfs count="0"/>
  <tableStyles count="0" defaultTableStyle="TableStyleMedium9" defaultPivotStyle="PivotStyleLight16"/>
  <colors>
    <mruColors>
      <color rgb="FF336699"/>
      <color rgb="FFFF0066"/>
      <color rgb="FFFFCCFF"/>
      <color rgb="FFFF00FF"/>
      <color rgb="FFBB65A4"/>
      <color rgb="FFFF66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transitionEntry="1" codeName="Sheet1">
    <tabColor rgb="FFC00000"/>
  </sheetPr>
  <dimension ref="A1:G256"/>
  <sheetViews>
    <sheetView tabSelected="1" view="pageBreakPreview" zoomScale="120" zoomScaleNormal="130" zoomScaleSheetLayoutView="120" workbookViewId="0">
      <selection activeCell="D260" sqref="D260"/>
    </sheetView>
  </sheetViews>
  <sheetFormatPr defaultColWidth="11" defaultRowHeight="12.75"/>
  <cols>
    <col min="1" max="1" width="5.7109375" style="1" customWidth="1"/>
    <col min="2" max="2" width="8.42578125" style="7" customWidth="1"/>
    <col min="3" max="3" width="40.7109375" style="2" customWidth="1"/>
    <col min="4" max="4" width="10.7109375" style="10" customWidth="1"/>
    <col min="5" max="5" width="10.7109375" style="2" customWidth="1"/>
    <col min="6" max="6" width="10.7109375" style="10" customWidth="1"/>
    <col min="7" max="7" width="10.7109375" style="2" customWidth="1"/>
    <col min="8" max="16384" width="11" style="2"/>
  </cols>
  <sheetData>
    <row r="1" spans="1:7">
      <c r="A1" s="132" t="s">
        <v>64</v>
      </c>
      <c r="B1" s="132"/>
      <c r="C1" s="132"/>
      <c r="D1" s="132"/>
      <c r="E1" s="132"/>
      <c r="F1" s="132"/>
      <c r="G1" s="132"/>
    </row>
    <row r="2" spans="1:7">
      <c r="A2" s="132" t="s">
        <v>65</v>
      </c>
      <c r="B2" s="132"/>
      <c r="C2" s="132"/>
      <c r="D2" s="132"/>
      <c r="E2" s="132"/>
      <c r="F2" s="132"/>
      <c r="G2" s="132"/>
    </row>
    <row r="3" spans="1:7" ht="10.5" customHeight="1">
      <c r="A3" s="3"/>
      <c r="B3" s="4"/>
      <c r="C3" s="5"/>
      <c r="D3" s="6"/>
      <c r="F3" s="5"/>
      <c r="G3" s="6"/>
    </row>
    <row r="4" spans="1:7">
      <c r="C4" s="8" t="s">
        <v>40</v>
      </c>
      <c r="D4" s="9">
        <v>2575</v>
      </c>
      <c r="E4" s="11" t="s">
        <v>41</v>
      </c>
      <c r="F4" s="13"/>
      <c r="G4" s="12"/>
    </row>
    <row r="5" spans="1:7">
      <c r="C5" s="8" t="s">
        <v>35</v>
      </c>
      <c r="D5" s="9">
        <v>3451</v>
      </c>
      <c r="E5" s="11" t="s">
        <v>1</v>
      </c>
      <c r="F5" s="13"/>
      <c r="G5" s="12"/>
    </row>
    <row r="6" spans="1:7">
      <c r="C6" s="8"/>
      <c r="D6" s="9">
        <v>3454</v>
      </c>
      <c r="E6" s="11" t="s">
        <v>42</v>
      </c>
      <c r="F6" s="13"/>
      <c r="G6" s="12"/>
    </row>
    <row r="7" spans="1:7">
      <c r="C7" s="8" t="s">
        <v>31</v>
      </c>
      <c r="G7" s="12"/>
    </row>
    <row r="8" spans="1:7" s="30" customFormat="1" ht="26.25" customHeight="1">
      <c r="A8" s="1"/>
      <c r="B8" s="7"/>
      <c r="C8" s="74" t="s">
        <v>43</v>
      </c>
      <c r="D8" s="67">
        <v>4575</v>
      </c>
      <c r="E8" s="133" t="s">
        <v>2</v>
      </c>
      <c r="F8" s="133"/>
      <c r="G8" s="133"/>
    </row>
    <row r="9" spans="1:7" s="30" customFormat="1" ht="25.5" customHeight="1">
      <c r="A9" s="1"/>
      <c r="B9" s="7"/>
      <c r="C9" s="78" t="s">
        <v>131</v>
      </c>
      <c r="D9" s="77">
        <v>5475</v>
      </c>
      <c r="E9" s="133" t="s">
        <v>113</v>
      </c>
      <c r="F9" s="133"/>
      <c r="G9" s="133"/>
    </row>
    <row r="10" spans="1:7" ht="10.5" customHeight="1">
      <c r="C10" s="9"/>
      <c r="E10" s="11"/>
      <c r="F10" s="13"/>
      <c r="G10" s="13"/>
    </row>
    <row r="11" spans="1:7" s="87" customFormat="1" ht="15" customHeight="1">
      <c r="A11" s="100" t="s">
        <v>174</v>
      </c>
      <c r="B11" s="101"/>
      <c r="C11" s="102"/>
      <c r="D11" s="102"/>
      <c r="E11" s="103"/>
      <c r="F11" s="104"/>
      <c r="G11" s="103"/>
    </row>
    <row r="12" spans="1:7" ht="9" customHeight="1">
      <c r="A12" s="14"/>
      <c r="B12" s="15"/>
      <c r="C12" s="16"/>
      <c r="E12" s="16"/>
      <c r="F12" s="16"/>
      <c r="G12" s="16"/>
    </row>
    <row r="13" spans="1:7">
      <c r="C13" s="10"/>
      <c r="D13" s="5" t="s">
        <v>33</v>
      </c>
      <c r="E13" s="5" t="s">
        <v>32</v>
      </c>
      <c r="F13" s="5" t="s">
        <v>5</v>
      </c>
      <c r="G13" s="10"/>
    </row>
    <row r="14" spans="1:7">
      <c r="C14" s="17" t="s">
        <v>3</v>
      </c>
      <c r="D14" s="9">
        <f>G180</f>
        <v>960405</v>
      </c>
      <c r="E14" s="83">
        <f>G239</f>
        <v>359500</v>
      </c>
      <c r="F14" s="73">
        <f>SUM(D14:E14)</f>
        <v>1319905</v>
      </c>
      <c r="G14" s="10"/>
    </row>
    <row r="15" spans="1:7">
      <c r="D15" s="17"/>
      <c r="E15" s="18"/>
      <c r="G15" s="10"/>
    </row>
    <row r="16" spans="1:7">
      <c r="A16" s="11" t="s">
        <v>34</v>
      </c>
      <c r="C16" s="11"/>
      <c r="E16" s="10"/>
      <c r="G16" s="10"/>
    </row>
    <row r="17" spans="1:7">
      <c r="C17" s="19"/>
      <c r="D17" s="20"/>
      <c r="E17" s="20"/>
      <c r="F17" s="20"/>
      <c r="G17" s="21" t="s">
        <v>45</v>
      </c>
    </row>
    <row r="18" spans="1:7" s="110" customFormat="1" ht="27" customHeight="1">
      <c r="A18" s="105"/>
      <c r="B18" s="106"/>
      <c r="C18" s="107"/>
      <c r="D18" s="108" t="s">
        <v>66</v>
      </c>
      <c r="E18" s="109" t="s">
        <v>67</v>
      </c>
      <c r="F18" s="109" t="s">
        <v>160</v>
      </c>
      <c r="G18" s="131" t="s">
        <v>67</v>
      </c>
    </row>
    <row r="19" spans="1:7" s="87" customFormat="1">
      <c r="A19" s="111"/>
      <c r="B19" s="112" t="s">
        <v>4</v>
      </c>
      <c r="C19" s="113"/>
      <c r="D19" s="114" t="s">
        <v>132</v>
      </c>
      <c r="E19" s="115" t="s">
        <v>161</v>
      </c>
      <c r="F19" s="115" t="s">
        <v>161</v>
      </c>
      <c r="G19" s="130" t="s">
        <v>175</v>
      </c>
    </row>
    <row r="20" spans="1:7" s="87" customFormat="1">
      <c r="A20" s="88"/>
      <c r="B20" s="89"/>
      <c r="C20" s="90"/>
      <c r="D20" s="91"/>
      <c r="E20" s="91"/>
      <c r="F20" s="91"/>
      <c r="G20" s="85"/>
    </row>
    <row r="21" spans="1:7">
      <c r="C21" s="23" t="s">
        <v>6</v>
      </c>
      <c r="D21" s="24"/>
      <c r="E21" s="24"/>
      <c r="F21" s="24"/>
      <c r="G21" s="24"/>
    </row>
    <row r="22" spans="1:7">
      <c r="A22" s="1" t="s">
        <v>7</v>
      </c>
      <c r="B22" s="25">
        <v>2575</v>
      </c>
      <c r="C22" s="23" t="s">
        <v>0</v>
      </c>
      <c r="D22" s="24"/>
      <c r="E22" s="24"/>
      <c r="F22" s="24"/>
      <c r="G22" s="24"/>
    </row>
    <row r="23" spans="1:7">
      <c r="B23" s="26">
        <v>6</v>
      </c>
      <c r="C23" s="98" t="s">
        <v>36</v>
      </c>
      <c r="D23" s="24"/>
      <c r="E23" s="24"/>
      <c r="F23" s="24"/>
      <c r="G23" s="24"/>
    </row>
    <row r="24" spans="1:7">
      <c r="B24" s="27">
        <v>6.101</v>
      </c>
      <c r="C24" s="23" t="s">
        <v>47</v>
      </c>
      <c r="D24" s="24"/>
      <c r="E24" s="24"/>
      <c r="F24" s="24"/>
      <c r="G24" s="24"/>
    </row>
    <row r="25" spans="1:7" ht="25.5">
      <c r="B25" s="68" t="s">
        <v>12</v>
      </c>
      <c r="C25" s="28" t="s">
        <v>61</v>
      </c>
      <c r="D25" s="29">
        <v>0</v>
      </c>
      <c r="E25" s="37">
        <v>5000</v>
      </c>
      <c r="F25" s="37">
        <v>5000</v>
      </c>
      <c r="G25" s="116">
        <v>0</v>
      </c>
    </row>
    <row r="26" spans="1:7" ht="25.5">
      <c r="B26" s="68" t="s">
        <v>56</v>
      </c>
      <c r="C26" s="28" t="s">
        <v>62</v>
      </c>
      <c r="D26" s="29">
        <v>0</v>
      </c>
      <c r="E26" s="37">
        <v>1</v>
      </c>
      <c r="F26" s="37">
        <v>1</v>
      </c>
      <c r="G26" s="116">
        <v>0</v>
      </c>
    </row>
    <row r="27" spans="1:7">
      <c r="A27" s="79"/>
      <c r="B27" s="80" t="s">
        <v>133</v>
      </c>
      <c r="C27" s="81" t="s">
        <v>134</v>
      </c>
      <c r="D27" s="29">
        <v>0</v>
      </c>
      <c r="E27" s="37">
        <v>200000</v>
      </c>
      <c r="F27" s="37">
        <f>200000-189665</f>
        <v>10335</v>
      </c>
      <c r="G27" s="116">
        <v>0</v>
      </c>
    </row>
    <row r="28" spans="1:7">
      <c r="A28" s="79"/>
      <c r="B28" s="80" t="s">
        <v>135</v>
      </c>
      <c r="C28" s="81" t="s">
        <v>136</v>
      </c>
      <c r="D28" s="29">
        <v>0</v>
      </c>
      <c r="E28" s="37">
        <v>5000</v>
      </c>
      <c r="F28" s="37">
        <v>5000</v>
      </c>
      <c r="G28" s="116">
        <v>0</v>
      </c>
    </row>
    <row r="29" spans="1:7">
      <c r="A29" s="79"/>
      <c r="B29" s="84" t="s">
        <v>153</v>
      </c>
      <c r="C29" s="81" t="s">
        <v>154</v>
      </c>
      <c r="D29" s="37">
        <v>1000</v>
      </c>
      <c r="E29" s="37">
        <v>1000</v>
      </c>
      <c r="F29" s="37">
        <v>1000</v>
      </c>
      <c r="G29" s="116">
        <v>0</v>
      </c>
    </row>
    <row r="30" spans="1:7">
      <c r="A30" s="79"/>
      <c r="B30" s="84"/>
      <c r="C30" s="81"/>
      <c r="D30" s="29"/>
      <c r="E30" s="37"/>
      <c r="F30" s="37"/>
      <c r="G30" s="65"/>
    </row>
    <row r="31" spans="1:7">
      <c r="A31" s="79"/>
      <c r="B31" s="84" t="s">
        <v>194</v>
      </c>
      <c r="C31" s="81" t="s">
        <v>154</v>
      </c>
      <c r="D31" s="29"/>
      <c r="E31" s="37"/>
      <c r="F31" s="37"/>
      <c r="G31" s="65"/>
    </row>
    <row r="32" spans="1:7">
      <c r="A32" s="79"/>
      <c r="B32" s="84" t="s">
        <v>191</v>
      </c>
      <c r="C32" s="81" t="s">
        <v>98</v>
      </c>
      <c r="D32" s="29">
        <v>0</v>
      </c>
      <c r="E32" s="29">
        <v>0</v>
      </c>
      <c r="F32" s="29">
        <v>0</v>
      </c>
      <c r="G32" s="65">
        <v>1500</v>
      </c>
    </row>
    <row r="33" spans="1:7">
      <c r="A33" s="1" t="s">
        <v>5</v>
      </c>
      <c r="B33" s="84" t="s">
        <v>194</v>
      </c>
      <c r="C33" s="81" t="s">
        <v>154</v>
      </c>
      <c r="D33" s="31">
        <f>D32</f>
        <v>0</v>
      </c>
      <c r="E33" s="31">
        <f t="shared" ref="E33:G33" si="0">E32</f>
        <v>0</v>
      </c>
      <c r="F33" s="31">
        <f t="shared" si="0"/>
        <v>0</v>
      </c>
      <c r="G33" s="32">
        <f t="shared" si="0"/>
        <v>1500</v>
      </c>
    </row>
    <row r="34" spans="1:7">
      <c r="A34" s="1" t="s">
        <v>5</v>
      </c>
      <c r="B34" s="27">
        <v>6.101</v>
      </c>
      <c r="C34" s="23" t="s">
        <v>47</v>
      </c>
      <c r="D34" s="32">
        <f>SUM(D25:D29)+D33</f>
        <v>1000</v>
      </c>
      <c r="E34" s="32">
        <f t="shared" ref="E34:G34" si="1">SUM(E25:E29)+E33</f>
        <v>211001</v>
      </c>
      <c r="F34" s="32">
        <f t="shared" si="1"/>
        <v>21336</v>
      </c>
      <c r="G34" s="32">
        <f t="shared" si="1"/>
        <v>1500</v>
      </c>
    </row>
    <row r="35" spans="1:7">
      <c r="A35" s="3" t="s">
        <v>5</v>
      </c>
      <c r="B35" s="26">
        <v>6</v>
      </c>
      <c r="C35" s="98" t="s">
        <v>36</v>
      </c>
      <c r="D35" s="34">
        <f t="shared" ref="D35:G36" si="2">D34</f>
        <v>1000</v>
      </c>
      <c r="E35" s="34">
        <f t="shared" si="2"/>
        <v>211001</v>
      </c>
      <c r="F35" s="34">
        <f t="shared" si="2"/>
        <v>21336</v>
      </c>
      <c r="G35" s="34">
        <f t="shared" si="2"/>
        <v>1500</v>
      </c>
    </row>
    <row r="36" spans="1:7">
      <c r="A36" s="3" t="s">
        <v>5</v>
      </c>
      <c r="B36" s="35">
        <v>2575</v>
      </c>
      <c r="C36" s="36" t="s">
        <v>0</v>
      </c>
      <c r="D36" s="32">
        <f t="shared" si="2"/>
        <v>1000</v>
      </c>
      <c r="E36" s="32">
        <f t="shared" si="2"/>
        <v>211001</v>
      </c>
      <c r="F36" s="32">
        <f t="shared" si="2"/>
        <v>21336</v>
      </c>
      <c r="G36" s="32">
        <f t="shared" si="2"/>
        <v>1500</v>
      </c>
    </row>
    <row r="37" spans="1:7">
      <c r="A37" s="3"/>
      <c r="B37" s="35"/>
      <c r="C37" s="36"/>
      <c r="D37" s="37"/>
      <c r="E37" s="37"/>
      <c r="F37" s="37"/>
      <c r="G37" s="37"/>
    </row>
    <row r="38" spans="1:7">
      <c r="A38" s="1" t="s">
        <v>7</v>
      </c>
      <c r="B38" s="25">
        <v>3451</v>
      </c>
      <c r="C38" s="23" t="s">
        <v>1</v>
      </c>
      <c r="D38" s="38"/>
      <c r="E38" s="38"/>
      <c r="F38" s="38"/>
      <c r="G38" s="38"/>
    </row>
    <row r="39" spans="1:7">
      <c r="B39" s="27">
        <v>0.09</v>
      </c>
      <c r="C39" s="23" t="s">
        <v>14</v>
      </c>
      <c r="D39" s="38"/>
      <c r="E39" s="38"/>
      <c r="F39" s="38"/>
      <c r="G39" s="38"/>
    </row>
    <row r="40" spans="1:7">
      <c r="A40" s="3"/>
      <c r="B40" s="4">
        <v>30</v>
      </c>
      <c r="C40" s="39" t="s">
        <v>39</v>
      </c>
      <c r="D40" s="40"/>
      <c r="E40" s="40"/>
      <c r="F40" s="40"/>
      <c r="G40" s="40"/>
    </row>
    <row r="41" spans="1:7" ht="15" customHeight="1">
      <c r="A41" s="3"/>
      <c r="B41" s="70" t="s">
        <v>15</v>
      </c>
      <c r="C41" s="41" t="s">
        <v>9</v>
      </c>
      <c r="D41" s="24">
        <v>28602</v>
      </c>
      <c r="E41" s="37">
        <v>52990</v>
      </c>
      <c r="F41" s="37">
        <f>52990-8011</f>
        <v>44979</v>
      </c>
      <c r="G41" s="24">
        <v>53354</v>
      </c>
    </row>
    <row r="42" spans="1:7" ht="15" customHeight="1">
      <c r="A42" s="3"/>
      <c r="B42" s="70" t="s">
        <v>57</v>
      </c>
      <c r="C42" s="41" t="s">
        <v>58</v>
      </c>
      <c r="D42" s="37">
        <v>101047</v>
      </c>
      <c r="E42" s="37">
        <v>129385</v>
      </c>
      <c r="F42" s="37">
        <f>129385-1400</f>
        <v>127985</v>
      </c>
      <c r="G42" s="24">
        <v>128711</v>
      </c>
    </row>
    <row r="43" spans="1:7" s="22" customFormat="1" ht="15" customHeight="1">
      <c r="A43" s="75"/>
      <c r="B43" s="76" t="s">
        <v>78</v>
      </c>
      <c r="C43" s="75" t="s">
        <v>70</v>
      </c>
      <c r="D43" s="37">
        <v>1683</v>
      </c>
      <c r="E43" s="37">
        <v>1606</v>
      </c>
      <c r="F43" s="37">
        <v>1606</v>
      </c>
      <c r="G43" s="37">
        <v>1</v>
      </c>
    </row>
    <row r="44" spans="1:7" s="22" customFormat="1" ht="15" customHeight="1">
      <c r="A44" s="75"/>
      <c r="B44" s="76" t="s">
        <v>79</v>
      </c>
      <c r="C44" s="75" t="s">
        <v>72</v>
      </c>
      <c r="D44" s="37">
        <v>21599</v>
      </c>
      <c r="E44" s="37">
        <v>7098</v>
      </c>
      <c r="F44" s="37">
        <f>7098-902</f>
        <v>6196</v>
      </c>
      <c r="G44" s="37">
        <v>7580</v>
      </c>
    </row>
    <row r="45" spans="1:7" s="22" customFormat="1" ht="15" customHeight="1">
      <c r="A45" s="75"/>
      <c r="B45" s="76" t="s">
        <v>80</v>
      </c>
      <c r="C45" s="75" t="s">
        <v>73</v>
      </c>
      <c r="D45" s="29">
        <v>0</v>
      </c>
      <c r="E45" s="37">
        <v>1</v>
      </c>
      <c r="F45" s="37">
        <v>1</v>
      </c>
      <c r="G45" s="37">
        <v>1</v>
      </c>
    </row>
    <row r="46" spans="1:7" s="22" customFormat="1" ht="15" customHeight="1">
      <c r="A46" s="75"/>
      <c r="B46" s="76" t="s">
        <v>81</v>
      </c>
      <c r="C46" s="75" t="s">
        <v>74</v>
      </c>
      <c r="D46" s="29">
        <v>0</v>
      </c>
      <c r="E46" s="37">
        <v>1</v>
      </c>
      <c r="F46" s="37">
        <v>1</v>
      </c>
      <c r="G46" s="37">
        <v>1</v>
      </c>
    </row>
    <row r="47" spans="1:7" ht="15" customHeight="1">
      <c r="A47" s="3"/>
      <c r="B47" s="70" t="s">
        <v>16</v>
      </c>
      <c r="C47" s="41" t="s">
        <v>75</v>
      </c>
      <c r="D47" s="24">
        <v>244</v>
      </c>
      <c r="E47" s="37">
        <v>824</v>
      </c>
      <c r="F47" s="37">
        <v>824</v>
      </c>
      <c r="G47" s="37">
        <v>824</v>
      </c>
    </row>
    <row r="48" spans="1:7" s="22" customFormat="1" ht="15" customHeight="1">
      <c r="A48" s="75"/>
      <c r="B48" s="76" t="s">
        <v>82</v>
      </c>
      <c r="C48" s="75" t="s">
        <v>76</v>
      </c>
      <c r="D48" s="29">
        <v>0</v>
      </c>
      <c r="E48" s="37">
        <v>1</v>
      </c>
      <c r="F48" s="37">
        <v>1</v>
      </c>
      <c r="G48" s="37">
        <v>1</v>
      </c>
    </row>
    <row r="49" spans="1:7" ht="15" customHeight="1">
      <c r="A49" s="3"/>
      <c r="B49" s="70" t="s">
        <v>17</v>
      </c>
      <c r="C49" s="41" t="s">
        <v>10</v>
      </c>
      <c r="D49" s="24">
        <v>1636</v>
      </c>
      <c r="E49" s="37">
        <v>1478</v>
      </c>
      <c r="F49" s="37">
        <v>1478</v>
      </c>
      <c r="G49" s="24">
        <v>1478</v>
      </c>
    </row>
    <row r="50" spans="1:7" ht="15" customHeight="1">
      <c r="A50" s="3"/>
      <c r="B50" s="70" t="s">
        <v>99</v>
      </c>
      <c r="C50" s="41" t="s">
        <v>100</v>
      </c>
      <c r="D50" s="29">
        <v>0</v>
      </c>
      <c r="E50" s="37">
        <v>1</v>
      </c>
      <c r="F50" s="37">
        <v>1</v>
      </c>
      <c r="G50" s="24">
        <v>1</v>
      </c>
    </row>
    <row r="51" spans="1:7" ht="15" customHeight="1">
      <c r="A51" s="42"/>
      <c r="B51" s="117" t="s">
        <v>101</v>
      </c>
      <c r="C51" s="118" t="s">
        <v>102</v>
      </c>
      <c r="D51" s="43">
        <v>0</v>
      </c>
      <c r="E51" s="44">
        <v>126</v>
      </c>
      <c r="F51" s="44">
        <v>126</v>
      </c>
      <c r="G51" s="119">
        <v>126</v>
      </c>
    </row>
    <row r="52" spans="1:7" s="22" customFormat="1" ht="15" customHeight="1">
      <c r="A52" s="75"/>
      <c r="B52" s="76" t="s">
        <v>83</v>
      </c>
      <c r="C52" s="75" t="s">
        <v>77</v>
      </c>
      <c r="D52" s="37">
        <v>999</v>
      </c>
      <c r="E52" s="37">
        <v>951</v>
      </c>
      <c r="F52" s="37">
        <v>951</v>
      </c>
      <c r="G52" s="37">
        <v>951</v>
      </c>
    </row>
    <row r="53" spans="1:7" s="22" customFormat="1" ht="15" customHeight="1">
      <c r="A53" s="75"/>
      <c r="B53" s="76" t="s">
        <v>129</v>
      </c>
      <c r="C53" s="75" t="s">
        <v>130</v>
      </c>
      <c r="D53" s="29">
        <v>0</v>
      </c>
      <c r="E53" s="37">
        <v>1</v>
      </c>
      <c r="F53" s="37">
        <v>1</v>
      </c>
      <c r="G53" s="37">
        <v>1</v>
      </c>
    </row>
    <row r="54" spans="1:7" s="22" customFormat="1" ht="15" customHeight="1">
      <c r="A54" s="75"/>
      <c r="B54" s="76" t="s">
        <v>103</v>
      </c>
      <c r="C54" s="75" t="s">
        <v>104</v>
      </c>
      <c r="D54" s="44">
        <v>998</v>
      </c>
      <c r="E54" s="44">
        <v>751</v>
      </c>
      <c r="F54" s="44">
        <v>751</v>
      </c>
      <c r="G54" s="44">
        <v>751</v>
      </c>
    </row>
    <row r="55" spans="1:7" ht="15" customHeight="1">
      <c r="A55" s="3" t="s">
        <v>5</v>
      </c>
      <c r="B55" s="4">
        <v>30</v>
      </c>
      <c r="C55" s="39" t="s">
        <v>39</v>
      </c>
      <c r="D55" s="44">
        <f t="shared" ref="D55:G55" si="3">SUM(D41:D54)</f>
        <v>156808</v>
      </c>
      <c r="E55" s="44">
        <f t="shared" si="3"/>
        <v>195214</v>
      </c>
      <c r="F55" s="44">
        <f t="shared" si="3"/>
        <v>184901</v>
      </c>
      <c r="G55" s="44">
        <f t="shared" si="3"/>
        <v>193781</v>
      </c>
    </row>
    <row r="56" spans="1:7" ht="12.75" customHeight="1">
      <c r="A56" s="3"/>
      <c r="B56" s="4"/>
      <c r="C56" s="39"/>
      <c r="D56" s="37"/>
      <c r="E56" s="37"/>
      <c r="F56" s="37"/>
      <c r="G56" s="37"/>
    </row>
    <row r="57" spans="1:7" ht="27.95" customHeight="1">
      <c r="A57" s="3"/>
      <c r="B57" s="4">
        <v>31</v>
      </c>
      <c r="C57" s="39" t="s">
        <v>108</v>
      </c>
      <c r="D57" s="37"/>
      <c r="E57" s="37"/>
      <c r="F57" s="37"/>
      <c r="G57" s="37"/>
    </row>
    <row r="58" spans="1:7" ht="15" customHeight="1">
      <c r="B58" s="69" t="s">
        <v>111</v>
      </c>
      <c r="C58" s="98" t="s">
        <v>109</v>
      </c>
      <c r="D58" s="37">
        <v>45638</v>
      </c>
      <c r="E58" s="37">
        <v>350000</v>
      </c>
      <c r="F58" s="37">
        <f>350000-174000</f>
        <v>176000</v>
      </c>
      <c r="G58" s="29">
        <v>0</v>
      </c>
    </row>
    <row r="59" spans="1:7" ht="15" customHeight="1">
      <c r="B59" s="69" t="s">
        <v>112</v>
      </c>
      <c r="C59" s="98" t="s">
        <v>110</v>
      </c>
      <c r="D59" s="37">
        <v>1584</v>
      </c>
      <c r="E59" s="37">
        <v>2000</v>
      </c>
      <c r="F59" s="37">
        <v>2000</v>
      </c>
      <c r="G59" s="29">
        <v>0</v>
      </c>
    </row>
    <row r="60" spans="1:7" ht="15" customHeight="1">
      <c r="B60" s="69" t="s">
        <v>141</v>
      </c>
      <c r="C60" s="98" t="s">
        <v>143</v>
      </c>
      <c r="D60" s="37">
        <v>45429</v>
      </c>
      <c r="E60" s="37">
        <v>151400</v>
      </c>
      <c r="F60" s="37">
        <f>151400-47500</f>
        <v>103900</v>
      </c>
      <c r="G60" s="29">
        <v>0</v>
      </c>
    </row>
    <row r="61" spans="1:7" ht="15" customHeight="1">
      <c r="B61" s="69" t="s">
        <v>142</v>
      </c>
      <c r="C61" s="98" t="s">
        <v>144</v>
      </c>
      <c r="D61" s="29">
        <v>0</v>
      </c>
      <c r="E61" s="37">
        <v>50000</v>
      </c>
      <c r="F61" s="29">
        <v>0</v>
      </c>
      <c r="G61" s="29">
        <v>0</v>
      </c>
    </row>
    <row r="62" spans="1:7" ht="15" customHeight="1">
      <c r="B62" s="69"/>
      <c r="C62" s="98"/>
      <c r="D62" s="29"/>
      <c r="E62" s="37"/>
      <c r="F62" s="37"/>
      <c r="G62" s="37"/>
    </row>
    <row r="63" spans="1:7" ht="15" customHeight="1">
      <c r="B63" s="69" t="s">
        <v>114</v>
      </c>
      <c r="C63" s="98" t="s">
        <v>109</v>
      </c>
      <c r="D63" s="29"/>
      <c r="E63" s="37"/>
      <c r="F63" s="37"/>
      <c r="G63" s="37"/>
    </row>
    <row r="64" spans="1:7" ht="15" customHeight="1">
      <c r="B64" s="69" t="s">
        <v>183</v>
      </c>
      <c r="C64" s="98" t="s">
        <v>98</v>
      </c>
      <c r="D64" s="29">
        <v>0</v>
      </c>
      <c r="E64" s="29">
        <v>0</v>
      </c>
      <c r="F64" s="29">
        <v>0</v>
      </c>
      <c r="G64" s="37">
        <v>400000</v>
      </c>
    </row>
    <row r="65" spans="1:7" ht="15" customHeight="1">
      <c r="A65" s="1" t="s">
        <v>5</v>
      </c>
      <c r="B65" s="69" t="s">
        <v>114</v>
      </c>
      <c r="C65" s="98" t="s">
        <v>109</v>
      </c>
      <c r="D65" s="31">
        <f>D64</f>
        <v>0</v>
      </c>
      <c r="E65" s="31">
        <f t="shared" ref="E65:G65" si="4">E64</f>
        <v>0</v>
      </c>
      <c r="F65" s="31">
        <f t="shared" si="4"/>
        <v>0</v>
      </c>
      <c r="G65" s="32">
        <f t="shared" si="4"/>
        <v>400000</v>
      </c>
    </row>
    <row r="66" spans="1:7" ht="15" customHeight="1">
      <c r="B66" s="69"/>
      <c r="C66" s="98"/>
      <c r="D66" s="29"/>
      <c r="E66" s="37"/>
      <c r="F66" s="37"/>
      <c r="G66" s="37"/>
    </row>
    <row r="67" spans="1:7" ht="15" customHeight="1">
      <c r="B67" s="69" t="s">
        <v>176</v>
      </c>
      <c r="C67" s="98" t="s">
        <v>110</v>
      </c>
      <c r="D67" s="29"/>
      <c r="E67" s="37"/>
      <c r="F67" s="37"/>
      <c r="G67" s="37"/>
    </row>
    <row r="68" spans="1:7" ht="15" customHeight="1">
      <c r="B68" s="69" t="s">
        <v>184</v>
      </c>
      <c r="C68" s="98" t="s">
        <v>98</v>
      </c>
      <c r="D68" s="29">
        <v>0</v>
      </c>
      <c r="E68" s="29">
        <v>0</v>
      </c>
      <c r="F68" s="29">
        <v>0</v>
      </c>
      <c r="G68" s="37">
        <v>2000</v>
      </c>
    </row>
    <row r="69" spans="1:7" ht="15" customHeight="1">
      <c r="A69" s="1" t="s">
        <v>5</v>
      </c>
      <c r="B69" s="69" t="s">
        <v>176</v>
      </c>
      <c r="C69" s="98" t="s">
        <v>110</v>
      </c>
      <c r="D69" s="31">
        <f>D68</f>
        <v>0</v>
      </c>
      <c r="E69" s="31">
        <f t="shared" ref="E69" si="5">E68</f>
        <v>0</v>
      </c>
      <c r="F69" s="31">
        <f t="shared" ref="F69" si="6">F68</f>
        <v>0</v>
      </c>
      <c r="G69" s="32">
        <f t="shared" ref="G69" si="7">G68</f>
        <v>2000</v>
      </c>
    </row>
    <row r="70" spans="1:7" ht="15" customHeight="1">
      <c r="B70" s="69"/>
      <c r="C70" s="98"/>
      <c r="D70" s="31"/>
      <c r="E70" s="31"/>
      <c r="F70" s="31"/>
      <c r="G70" s="31"/>
    </row>
    <row r="71" spans="1:7" ht="15" customHeight="1">
      <c r="B71" s="69" t="s">
        <v>177</v>
      </c>
      <c r="C71" s="98" t="s">
        <v>143</v>
      </c>
      <c r="D71" s="29"/>
      <c r="E71" s="37"/>
      <c r="F71" s="37"/>
      <c r="G71" s="37"/>
    </row>
    <row r="72" spans="1:7" ht="15" customHeight="1">
      <c r="B72" s="69" t="s">
        <v>185</v>
      </c>
      <c r="C72" s="98" t="s">
        <v>98</v>
      </c>
      <c r="D72" s="29">
        <v>0</v>
      </c>
      <c r="E72" s="29">
        <v>0</v>
      </c>
      <c r="F72" s="29">
        <v>0</v>
      </c>
      <c r="G72" s="37">
        <v>150000</v>
      </c>
    </row>
    <row r="73" spans="1:7" ht="15" customHeight="1">
      <c r="A73" s="1" t="s">
        <v>5</v>
      </c>
      <c r="B73" s="69" t="s">
        <v>177</v>
      </c>
      <c r="C73" s="98" t="s">
        <v>143</v>
      </c>
      <c r="D73" s="31">
        <f>D72</f>
        <v>0</v>
      </c>
      <c r="E73" s="31">
        <f t="shared" ref="E73" si="8">E72</f>
        <v>0</v>
      </c>
      <c r="F73" s="31">
        <f t="shared" ref="F73" si="9">F72</f>
        <v>0</v>
      </c>
      <c r="G73" s="32">
        <f t="shared" ref="G73" si="10">G72</f>
        <v>150000</v>
      </c>
    </row>
    <row r="74" spans="1:7" ht="15" customHeight="1">
      <c r="B74" s="69"/>
      <c r="C74" s="98"/>
      <c r="D74" s="29"/>
      <c r="E74" s="37"/>
      <c r="F74" s="37"/>
      <c r="G74" s="37"/>
    </row>
    <row r="75" spans="1:7" ht="25.5">
      <c r="B75" s="69" t="s">
        <v>171</v>
      </c>
      <c r="C75" s="98" t="s">
        <v>187</v>
      </c>
      <c r="D75" s="29"/>
      <c r="E75" s="37"/>
      <c r="F75" s="37"/>
      <c r="G75" s="37"/>
    </row>
    <row r="76" spans="1:7" ht="15" customHeight="1">
      <c r="B76" s="69" t="s">
        <v>186</v>
      </c>
      <c r="C76" s="98" t="s">
        <v>98</v>
      </c>
      <c r="D76" s="29">
        <v>0</v>
      </c>
      <c r="E76" s="29">
        <v>0</v>
      </c>
      <c r="F76" s="29">
        <v>0</v>
      </c>
      <c r="G76" s="37">
        <v>50000</v>
      </c>
    </row>
    <row r="77" spans="1:7" ht="25.5">
      <c r="A77" s="1" t="s">
        <v>5</v>
      </c>
      <c r="B77" s="69" t="s">
        <v>171</v>
      </c>
      <c r="C77" s="98" t="s">
        <v>187</v>
      </c>
      <c r="D77" s="31">
        <f>D76</f>
        <v>0</v>
      </c>
      <c r="E77" s="31">
        <f t="shared" ref="E77" si="11">E76</f>
        <v>0</v>
      </c>
      <c r="F77" s="31">
        <f t="shared" ref="F77" si="12">F76</f>
        <v>0</v>
      </c>
      <c r="G77" s="32">
        <f t="shared" ref="G77" si="13">G76</f>
        <v>50000</v>
      </c>
    </row>
    <row r="78" spans="1:7" ht="27.95" customHeight="1">
      <c r="A78" s="1" t="s">
        <v>5</v>
      </c>
      <c r="B78" s="7">
        <v>31</v>
      </c>
      <c r="C78" s="98" t="s">
        <v>108</v>
      </c>
      <c r="D78" s="32">
        <f>SUM(D58:D61)+D65+D69+D73+D77</f>
        <v>92651</v>
      </c>
      <c r="E78" s="32">
        <f t="shared" ref="E78:G78" si="14">SUM(E58:E61)+E65+E69+E73+E77</f>
        <v>553400</v>
      </c>
      <c r="F78" s="32">
        <f t="shared" si="14"/>
        <v>281900</v>
      </c>
      <c r="G78" s="32">
        <f t="shared" si="14"/>
        <v>602000</v>
      </c>
    </row>
    <row r="79" spans="1:7">
      <c r="C79" s="98"/>
      <c r="D79" s="33"/>
      <c r="E79" s="34"/>
      <c r="F79" s="34"/>
      <c r="G79" s="34"/>
    </row>
    <row r="80" spans="1:7" s="64" customFormat="1">
      <c r="A80" s="3"/>
      <c r="B80" s="4">
        <v>32</v>
      </c>
      <c r="C80" s="39" t="s">
        <v>162</v>
      </c>
      <c r="D80" s="29"/>
      <c r="E80" s="37"/>
      <c r="F80" s="37"/>
      <c r="G80" s="37"/>
    </row>
    <row r="81" spans="1:7" s="64" customFormat="1">
      <c r="A81" s="3"/>
      <c r="B81" s="69" t="s">
        <v>163</v>
      </c>
      <c r="C81" s="98" t="s">
        <v>98</v>
      </c>
      <c r="D81" s="29">
        <v>0</v>
      </c>
      <c r="E81" s="37">
        <v>5000</v>
      </c>
      <c r="F81" s="37">
        <f>5000+1974</f>
        <v>6974</v>
      </c>
      <c r="G81" s="37">
        <v>10162</v>
      </c>
    </row>
    <row r="82" spans="1:7">
      <c r="A82" s="1" t="s">
        <v>5</v>
      </c>
      <c r="B82" s="4">
        <v>32</v>
      </c>
      <c r="C82" s="39" t="s">
        <v>162</v>
      </c>
      <c r="D82" s="31">
        <f t="shared" ref="D82:G82" si="15">D81</f>
        <v>0</v>
      </c>
      <c r="E82" s="32">
        <f t="shared" si="15"/>
        <v>5000</v>
      </c>
      <c r="F82" s="32">
        <f t="shared" si="15"/>
        <v>6974</v>
      </c>
      <c r="G82" s="32">
        <f t="shared" si="15"/>
        <v>10162</v>
      </c>
    </row>
    <row r="83" spans="1:7">
      <c r="A83" s="3" t="s">
        <v>5</v>
      </c>
      <c r="B83" s="27">
        <v>0.09</v>
      </c>
      <c r="C83" s="36" t="s">
        <v>14</v>
      </c>
      <c r="D83" s="45">
        <f t="shared" ref="D83:G83" si="16">D55+D78+D82</f>
        <v>249459</v>
      </c>
      <c r="E83" s="45">
        <f t="shared" si="16"/>
        <v>753614</v>
      </c>
      <c r="F83" s="45">
        <f t="shared" si="16"/>
        <v>473775</v>
      </c>
      <c r="G83" s="45">
        <f t="shared" si="16"/>
        <v>805943</v>
      </c>
    </row>
    <row r="84" spans="1:7">
      <c r="A84" s="3" t="s">
        <v>5</v>
      </c>
      <c r="B84" s="35">
        <v>3451</v>
      </c>
      <c r="C84" s="36" t="s">
        <v>1</v>
      </c>
      <c r="D84" s="46">
        <f t="shared" ref="D84:G84" si="17">D83</f>
        <v>249459</v>
      </c>
      <c r="E84" s="46">
        <f t="shared" si="17"/>
        <v>753614</v>
      </c>
      <c r="F84" s="46">
        <f t="shared" si="17"/>
        <v>473775</v>
      </c>
      <c r="G84" s="46">
        <f t="shared" si="17"/>
        <v>805943</v>
      </c>
    </row>
    <row r="85" spans="1:7">
      <c r="A85" s="3"/>
      <c r="B85" s="35"/>
      <c r="C85" s="39"/>
      <c r="D85" s="47"/>
      <c r="E85" s="47"/>
      <c r="F85" s="47"/>
      <c r="G85" s="47"/>
    </row>
    <row r="86" spans="1:7">
      <c r="A86" s="1" t="s">
        <v>7</v>
      </c>
      <c r="B86" s="25">
        <v>3454</v>
      </c>
      <c r="C86" s="23" t="s">
        <v>38</v>
      </c>
      <c r="D86" s="48"/>
      <c r="E86" s="48"/>
      <c r="F86" s="48"/>
      <c r="G86" s="48"/>
    </row>
    <row r="87" spans="1:7">
      <c r="A87" s="3"/>
      <c r="B87" s="49">
        <v>2</v>
      </c>
      <c r="C87" s="39" t="s">
        <v>29</v>
      </c>
      <c r="D87" s="50"/>
      <c r="E87" s="50"/>
      <c r="F87" s="50"/>
      <c r="G87" s="50"/>
    </row>
    <row r="88" spans="1:7">
      <c r="A88" s="3"/>
      <c r="B88" s="51">
        <v>2.1120000000000001</v>
      </c>
      <c r="C88" s="36" t="s">
        <v>20</v>
      </c>
      <c r="D88" s="50"/>
      <c r="E88" s="50"/>
      <c r="F88" s="50"/>
      <c r="G88" s="50"/>
    </row>
    <row r="89" spans="1:7" ht="15" customHeight="1">
      <c r="A89" s="3"/>
      <c r="B89" s="68" t="s">
        <v>21</v>
      </c>
      <c r="C89" s="39" t="s">
        <v>9</v>
      </c>
      <c r="D89" s="47">
        <v>16628</v>
      </c>
      <c r="E89" s="37">
        <v>35369</v>
      </c>
      <c r="F89" s="37">
        <f>35369-6004</f>
        <v>29365</v>
      </c>
      <c r="G89" s="47">
        <v>37622</v>
      </c>
    </row>
    <row r="90" spans="1:7" s="64" customFormat="1" ht="15" customHeight="1">
      <c r="A90" s="3"/>
      <c r="B90" s="68" t="s">
        <v>60</v>
      </c>
      <c r="C90" s="39" t="s">
        <v>58</v>
      </c>
      <c r="D90" s="37">
        <v>2614</v>
      </c>
      <c r="E90" s="37">
        <v>16470</v>
      </c>
      <c r="F90" s="37">
        <f>16470-120</f>
        <v>16350</v>
      </c>
      <c r="G90" s="47">
        <v>15691</v>
      </c>
    </row>
    <row r="91" spans="1:7" s="22" customFormat="1" ht="15" customHeight="1">
      <c r="A91" s="75"/>
      <c r="B91" s="76" t="s">
        <v>84</v>
      </c>
      <c r="C91" s="75" t="s">
        <v>70</v>
      </c>
      <c r="D91" s="37">
        <v>558</v>
      </c>
      <c r="E91" s="37">
        <v>1055</v>
      </c>
      <c r="F91" s="37">
        <v>1055</v>
      </c>
      <c r="G91" s="37">
        <v>1</v>
      </c>
    </row>
    <row r="92" spans="1:7" s="22" customFormat="1" ht="15" customHeight="1">
      <c r="A92" s="75"/>
      <c r="B92" s="76" t="s">
        <v>85</v>
      </c>
      <c r="C92" s="75" t="s">
        <v>72</v>
      </c>
      <c r="D92" s="37">
        <v>12999</v>
      </c>
      <c r="E92" s="37">
        <v>5001</v>
      </c>
      <c r="F92" s="37">
        <f>5001-741</f>
        <v>4260</v>
      </c>
      <c r="G92" s="37">
        <v>5383</v>
      </c>
    </row>
    <row r="93" spans="1:7" s="22" customFormat="1" ht="15" customHeight="1">
      <c r="A93" s="75"/>
      <c r="B93" s="76" t="s">
        <v>86</v>
      </c>
      <c r="C93" s="75" t="s">
        <v>73</v>
      </c>
      <c r="D93" s="29">
        <v>0</v>
      </c>
      <c r="E93" s="37">
        <v>1</v>
      </c>
      <c r="F93" s="37">
        <v>1</v>
      </c>
      <c r="G93" s="37">
        <v>1</v>
      </c>
    </row>
    <row r="94" spans="1:7" s="22" customFormat="1" ht="15" customHeight="1">
      <c r="A94" s="120"/>
      <c r="B94" s="121" t="s">
        <v>87</v>
      </c>
      <c r="C94" s="120" t="s">
        <v>74</v>
      </c>
      <c r="D94" s="43">
        <v>0</v>
      </c>
      <c r="E94" s="44">
        <v>1</v>
      </c>
      <c r="F94" s="44">
        <v>1</v>
      </c>
      <c r="G94" s="44">
        <v>1</v>
      </c>
    </row>
    <row r="95" spans="1:7" ht="15" customHeight="1">
      <c r="A95" s="3"/>
      <c r="B95" s="68" t="s">
        <v>18</v>
      </c>
      <c r="C95" s="39" t="s">
        <v>75</v>
      </c>
      <c r="D95" s="37">
        <v>998</v>
      </c>
      <c r="E95" s="37">
        <v>1000</v>
      </c>
      <c r="F95" s="37">
        <v>1000</v>
      </c>
      <c r="G95" s="47">
        <v>1000</v>
      </c>
    </row>
    <row r="96" spans="1:7" ht="15" customHeight="1">
      <c r="A96" s="3"/>
      <c r="B96" s="68" t="s">
        <v>19</v>
      </c>
      <c r="C96" s="39" t="s">
        <v>10</v>
      </c>
      <c r="D96" s="47">
        <v>855</v>
      </c>
      <c r="E96" s="37">
        <v>1497</v>
      </c>
      <c r="F96" s="37">
        <v>1497</v>
      </c>
      <c r="G96" s="47">
        <v>1497</v>
      </c>
    </row>
    <row r="97" spans="1:7" ht="15" customHeight="1">
      <c r="A97" s="3"/>
      <c r="B97" s="70" t="s">
        <v>105</v>
      </c>
      <c r="C97" s="41" t="s">
        <v>102</v>
      </c>
      <c r="D97" s="29">
        <v>0</v>
      </c>
      <c r="E97" s="37">
        <v>1</v>
      </c>
      <c r="F97" s="37">
        <v>1</v>
      </c>
      <c r="G97" s="24">
        <v>1</v>
      </c>
    </row>
    <row r="98" spans="1:7" s="22" customFormat="1" ht="15" customHeight="1">
      <c r="A98" s="75"/>
      <c r="B98" s="76" t="s">
        <v>88</v>
      </c>
      <c r="C98" s="75" t="s">
        <v>77</v>
      </c>
      <c r="D98" s="37">
        <v>861</v>
      </c>
      <c r="E98" s="37">
        <v>501</v>
      </c>
      <c r="F98" s="37">
        <v>501</v>
      </c>
      <c r="G98" s="37">
        <v>501</v>
      </c>
    </row>
    <row r="99" spans="1:7" s="22" customFormat="1" ht="15" customHeight="1">
      <c r="A99" s="82"/>
      <c r="B99" s="76" t="s">
        <v>137</v>
      </c>
      <c r="C99" s="75" t="s">
        <v>138</v>
      </c>
      <c r="D99" s="37">
        <v>462</v>
      </c>
      <c r="E99" s="37">
        <v>201</v>
      </c>
      <c r="F99" s="37">
        <v>201</v>
      </c>
      <c r="G99" s="37">
        <v>201</v>
      </c>
    </row>
    <row r="100" spans="1:7" s="22" customFormat="1" ht="15" customHeight="1">
      <c r="A100" s="75"/>
      <c r="B100" s="76" t="s">
        <v>97</v>
      </c>
      <c r="C100" s="75" t="s">
        <v>98</v>
      </c>
      <c r="D100" s="29">
        <v>0</v>
      </c>
      <c r="E100" s="37">
        <v>3500</v>
      </c>
      <c r="F100" s="37">
        <v>3500</v>
      </c>
      <c r="G100" s="37">
        <v>6000</v>
      </c>
    </row>
    <row r="101" spans="1:7" s="22" customFormat="1">
      <c r="A101" s="75"/>
      <c r="B101" s="76"/>
      <c r="C101" s="75"/>
      <c r="D101" s="37"/>
      <c r="E101" s="29"/>
      <c r="F101" s="29"/>
      <c r="G101" s="29"/>
    </row>
    <row r="102" spans="1:7" s="22" customFormat="1">
      <c r="A102" s="75"/>
      <c r="B102" s="76" t="s">
        <v>164</v>
      </c>
      <c r="C102" s="75" t="s">
        <v>165</v>
      </c>
      <c r="D102" s="37"/>
      <c r="E102" s="29"/>
      <c r="F102" s="29"/>
      <c r="G102" s="29"/>
    </row>
    <row r="103" spans="1:7" s="22" customFormat="1">
      <c r="A103" s="75"/>
      <c r="B103" s="76" t="s">
        <v>166</v>
      </c>
      <c r="C103" s="41" t="s">
        <v>100</v>
      </c>
      <c r="D103" s="29">
        <v>0</v>
      </c>
      <c r="E103" s="37">
        <v>1000</v>
      </c>
      <c r="F103" s="37">
        <v>1000</v>
      </c>
      <c r="G103" s="29">
        <v>0</v>
      </c>
    </row>
    <row r="104" spans="1:7" s="22" customFormat="1">
      <c r="A104" s="3" t="s">
        <v>5</v>
      </c>
      <c r="B104" s="76" t="s">
        <v>164</v>
      </c>
      <c r="C104" s="75" t="s">
        <v>165</v>
      </c>
      <c r="D104" s="31">
        <f t="shared" ref="D104:G104" si="18">D103</f>
        <v>0</v>
      </c>
      <c r="E104" s="32">
        <f t="shared" si="18"/>
        <v>1000</v>
      </c>
      <c r="F104" s="32">
        <f t="shared" si="18"/>
        <v>1000</v>
      </c>
      <c r="G104" s="31">
        <f t="shared" si="18"/>
        <v>0</v>
      </c>
    </row>
    <row r="105" spans="1:7" ht="15" customHeight="1">
      <c r="A105" s="3" t="s">
        <v>5</v>
      </c>
      <c r="B105" s="51">
        <v>2.1120000000000001</v>
      </c>
      <c r="C105" s="36" t="s">
        <v>20</v>
      </c>
      <c r="D105" s="32">
        <f>SUM(D89:D100)+D104</f>
        <v>35975</v>
      </c>
      <c r="E105" s="32">
        <f t="shared" ref="E105:G105" si="19">SUM(E89:E100)+E104</f>
        <v>65597</v>
      </c>
      <c r="F105" s="32">
        <f t="shared" si="19"/>
        <v>58732</v>
      </c>
      <c r="G105" s="32">
        <f t="shared" si="19"/>
        <v>67899</v>
      </c>
    </row>
    <row r="106" spans="1:7" ht="15" customHeight="1">
      <c r="A106" s="3"/>
      <c r="B106" s="51"/>
      <c r="C106" s="36"/>
      <c r="D106" s="37"/>
      <c r="E106" s="37"/>
      <c r="F106" s="37"/>
      <c r="G106" s="37"/>
    </row>
    <row r="107" spans="1:7">
      <c r="A107" s="3"/>
      <c r="B107" s="52">
        <v>2.2010000000000001</v>
      </c>
      <c r="C107" s="36" t="s">
        <v>50</v>
      </c>
      <c r="D107" s="50"/>
      <c r="E107" s="50"/>
      <c r="F107" s="50"/>
      <c r="G107" s="50"/>
    </row>
    <row r="108" spans="1:7">
      <c r="A108" s="3"/>
      <c r="B108" s="53" t="s">
        <v>51</v>
      </c>
      <c r="C108" s="39" t="s">
        <v>106</v>
      </c>
      <c r="D108" s="37"/>
      <c r="E108" s="37"/>
      <c r="F108" s="37"/>
      <c r="G108" s="37"/>
    </row>
    <row r="109" spans="1:7" ht="15" customHeight="1">
      <c r="A109" s="3"/>
      <c r="B109" s="70" t="s">
        <v>52</v>
      </c>
      <c r="C109" s="41" t="s">
        <v>9</v>
      </c>
      <c r="D109" s="37">
        <v>6654</v>
      </c>
      <c r="E109" s="37">
        <v>5486</v>
      </c>
      <c r="F109" s="37">
        <v>5486</v>
      </c>
      <c r="G109" s="37">
        <v>6823</v>
      </c>
    </row>
    <row r="110" spans="1:7" s="22" customFormat="1" ht="15" customHeight="1">
      <c r="A110" s="75"/>
      <c r="B110" s="76" t="s">
        <v>89</v>
      </c>
      <c r="C110" s="75" t="s">
        <v>70</v>
      </c>
      <c r="D110" s="29">
        <v>0</v>
      </c>
      <c r="E110" s="37">
        <v>166</v>
      </c>
      <c r="F110" s="37">
        <v>166</v>
      </c>
      <c r="G110" s="37">
        <v>1</v>
      </c>
    </row>
    <row r="111" spans="1:7" s="22" customFormat="1" ht="15" customHeight="1">
      <c r="A111" s="75"/>
      <c r="B111" s="76" t="s">
        <v>90</v>
      </c>
      <c r="C111" s="75" t="s">
        <v>72</v>
      </c>
      <c r="D111" s="37">
        <v>1655</v>
      </c>
      <c r="E111" s="37">
        <v>698</v>
      </c>
      <c r="F111" s="37">
        <v>698</v>
      </c>
      <c r="G111" s="37">
        <v>1</v>
      </c>
    </row>
    <row r="112" spans="1:7" ht="15" customHeight="1">
      <c r="A112" s="3"/>
      <c r="B112" s="70" t="s">
        <v>54</v>
      </c>
      <c r="C112" s="41" t="s">
        <v>75</v>
      </c>
      <c r="D112" s="29">
        <v>0</v>
      </c>
      <c r="E112" s="37">
        <v>1</v>
      </c>
      <c r="F112" s="37">
        <v>1</v>
      </c>
      <c r="G112" s="29">
        <v>0</v>
      </c>
    </row>
    <row r="113" spans="1:7" ht="15" customHeight="1">
      <c r="A113" s="54"/>
      <c r="B113" s="70" t="s">
        <v>55</v>
      </c>
      <c r="C113" s="41" t="s">
        <v>10</v>
      </c>
      <c r="D113" s="29">
        <v>0</v>
      </c>
      <c r="E113" s="37">
        <v>1</v>
      </c>
      <c r="F113" s="37">
        <v>1</v>
      </c>
      <c r="G113" s="29">
        <v>0</v>
      </c>
    </row>
    <row r="114" spans="1:7">
      <c r="A114" s="3" t="s">
        <v>5</v>
      </c>
      <c r="B114" s="53" t="s">
        <v>51</v>
      </c>
      <c r="C114" s="39" t="s">
        <v>106</v>
      </c>
      <c r="D114" s="32">
        <f t="shared" ref="D114:F114" si="20">SUM(D109:D113)</f>
        <v>8309</v>
      </c>
      <c r="E114" s="32">
        <f t="shared" si="20"/>
        <v>6352</v>
      </c>
      <c r="F114" s="32">
        <f t="shared" si="20"/>
        <v>6352</v>
      </c>
      <c r="G114" s="32">
        <f t="shared" ref="G114" si="21">SUM(G109:G113)</f>
        <v>6825</v>
      </c>
    </row>
    <row r="115" spans="1:7">
      <c r="A115" s="3" t="s">
        <v>5</v>
      </c>
      <c r="B115" s="52">
        <v>2.2010000000000001</v>
      </c>
      <c r="C115" s="36" t="s">
        <v>50</v>
      </c>
      <c r="D115" s="44">
        <f t="shared" ref="D115:G115" si="22">D114</f>
        <v>8309</v>
      </c>
      <c r="E115" s="44">
        <f t="shared" si="22"/>
        <v>6352</v>
      </c>
      <c r="F115" s="44">
        <f t="shared" si="22"/>
        <v>6352</v>
      </c>
      <c r="G115" s="44">
        <f t="shared" si="22"/>
        <v>6825</v>
      </c>
    </row>
    <row r="116" spans="1:7" ht="11.1" customHeight="1">
      <c r="A116" s="3"/>
      <c r="B116" s="52"/>
      <c r="C116" s="36"/>
      <c r="D116" s="37"/>
      <c r="E116" s="37"/>
      <c r="F116" s="29"/>
      <c r="G116" s="29"/>
    </row>
    <row r="117" spans="1:7" ht="15" customHeight="1">
      <c r="A117" s="3"/>
      <c r="B117" s="52">
        <v>2.2050000000000001</v>
      </c>
      <c r="C117" s="36" t="s">
        <v>107</v>
      </c>
      <c r="D117" s="37"/>
      <c r="E117" s="37"/>
      <c r="F117" s="29"/>
      <c r="G117" s="29"/>
    </row>
    <row r="118" spans="1:7" ht="15" customHeight="1">
      <c r="B118" s="7">
        <v>60</v>
      </c>
      <c r="C118" s="98" t="s">
        <v>23</v>
      </c>
      <c r="D118" s="48"/>
      <c r="E118" s="48"/>
      <c r="F118" s="48"/>
      <c r="G118" s="48"/>
    </row>
    <row r="119" spans="1:7" s="64" customFormat="1" ht="15" customHeight="1">
      <c r="A119" s="3"/>
      <c r="B119" s="68" t="s">
        <v>8</v>
      </c>
      <c r="C119" s="39" t="s">
        <v>9</v>
      </c>
      <c r="D119" s="37">
        <v>6494</v>
      </c>
      <c r="E119" s="37">
        <v>16819</v>
      </c>
      <c r="F119" s="37">
        <v>16819</v>
      </c>
      <c r="G119" s="37">
        <v>22366</v>
      </c>
    </row>
    <row r="120" spans="1:7" s="22" customFormat="1" ht="15" customHeight="1">
      <c r="A120" s="75"/>
      <c r="B120" s="76" t="s">
        <v>69</v>
      </c>
      <c r="C120" s="75" t="s">
        <v>70</v>
      </c>
      <c r="D120" s="37">
        <v>184</v>
      </c>
      <c r="E120" s="37">
        <v>436</v>
      </c>
      <c r="F120" s="37">
        <v>436</v>
      </c>
      <c r="G120" s="37">
        <v>1</v>
      </c>
    </row>
    <row r="121" spans="1:7" s="22" customFormat="1" ht="15" customHeight="1">
      <c r="A121" s="75"/>
      <c r="B121" s="76" t="s">
        <v>71</v>
      </c>
      <c r="C121" s="75" t="s">
        <v>72</v>
      </c>
      <c r="D121" s="37">
        <v>4503</v>
      </c>
      <c r="E121" s="37">
        <v>1913</v>
      </c>
      <c r="F121" s="37">
        <f>1913-635</f>
        <v>1278</v>
      </c>
      <c r="G121" s="37">
        <v>2977</v>
      </c>
    </row>
    <row r="122" spans="1:7" ht="15" customHeight="1">
      <c r="A122" s="3" t="s">
        <v>5</v>
      </c>
      <c r="B122" s="4">
        <v>60</v>
      </c>
      <c r="C122" s="39" t="s">
        <v>23</v>
      </c>
      <c r="D122" s="32">
        <f t="shared" ref="D122:G122" si="23">SUM(D119:D121)</f>
        <v>11181</v>
      </c>
      <c r="E122" s="32">
        <f t="shared" si="23"/>
        <v>19168</v>
      </c>
      <c r="F122" s="32">
        <f t="shared" si="23"/>
        <v>18533</v>
      </c>
      <c r="G122" s="32">
        <f t="shared" si="23"/>
        <v>25344</v>
      </c>
    </row>
    <row r="123" spans="1:7" ht="9.9499999999999993" customHeight="1">
      <c r="A123" s="3"/>
      <c r="B123" s="4"/>
      <c r="C123" s="39"/>
      <c r="D123" s="47"/>
      <c r="E123" s="47"/>
      <c r="F123" s="47"/>
      <c r="G123" s="47"/>
    </row>
    <row r="124" spans="1:7" ht="15" customHeight="1">
      <c r="A124" s="3"/>
      <c r="B124" s="4">
        <v>61</v>
      </c>
      <c r="C124" s="39" t="s">
        <v>24</v>
      </c>
      <c r="D124" s="50"/>
      <c r="E124" s="50"/>
      <c r="F124" s="50"/>
      <c r="G124" s="50"/>
    </row>
    <row r="125" spans="1:7" ht="15" customHeight="1">
      <c r="A125" s="3"/>
      <c r="B125" s="68" t="s">
        <v>11</v>
      </c>
      <c r="C125" s="39" t="s">
        <v>9</v>
      </c>
      <c r="D125" s="37">
        <v>9559</v>
      </c>
      <c r="E125" s="37">
        <v>16995</v>
      </c>
      <c r="F125" s="37">
        <f>16995-1867</f>
        <v>15128</v>
      </c>
      <c r="G125" s="37">
        <v>13389</v>
      </c>
    </row>
    <row r="126" spans="1:7" s="22" customFormat="1" ht="15" customHeight="1">
      <c r="A126" s="75"/>
      <c r="B126" s="76" t="s">
        <v>91</v>
      </c>
      <c r="C126" s="75" t="s">
        <v>70</v>
      </c>
      <c r="D126" s="37">
        <v>210</v>
      </c>
      <c r="E126" s="37">
        <v>502</v>
      </c>
      <c r="F126" s="37">
        <v>502</v>
      </c>
      <c r="G126" s="37">
        <v>1</v>
      </c>
    </row>
    <row r="127" spans="1:7" s="22" customFormat="1" ht="15" customHeight="1">
      <c r="A127" s="75"/>
      <c r="B127" s="76" t="s">
        <v>92</v>
      </c>
      <c r="C127" s="75" t="s">
        <v>72</v>
      </c>
      <c r="D127" s="37">
        <v>7337</v>
      </c>
      <c r="E127" s="37">
        <v>2240</v>
      </c>
      <c r="F127" s="37">
        <f>2240-211</f>
        <v>2029</v>
      </c>
      <c r="G127" s="37">
        <v>1716</v>
      </c>
    </row>
    <row r="128" spans="1:7" ht="15" customHeight="1">
      <c r="A128" s="3" t="s">
        <v>5</v>
      </c>
      <c r="B128" s="4">
        <v>61</v>
      </c>
      <c r="C128" s="39" t="s">
        <v>24</v>
      </c>
      <c r="D128" s="32">
        <f t="shared" ref="D128:G128" si="24">SUM(D125:D127)</f>
        <v>17106</v>
      </c>
      <c r="E128" s="32">
        <f t="shared" si="24"/>
        <v>19737</v>
      </c>
      <c r="F128" s="32">
        <f t="shared" si="24"/>
        <v>17659</v>
      </c>
      <c r="G128" s="32">
        <f t="shared" si="24"/>
        <v>15106</v>
      </c>
    </row>
    <row r="129" spans="1:7" ht="9.9499999999999993" customHeight="1">
      <c r="A129" s="3"/>
      <c r="B129" s="4"/>
      <c r="C129" s="39"/>
      <c r="D129" s="47"/>
      <c r="E129" s="47"/>
      <c r="F129" s="47"/>
      <c r="G129" s="47"/>
    </row>
    <row r="130" spans="1:7" ht="15" customHeight="1">
      <c r="A130" s="3"/>
      <c r="B130" s="4">
        <v>62</v>
      </c>
      <c r="C130" s="39" t="s">
        <v>25</v>
      </c>
      <c r="D130" s="50"/>
      <c r="E130" s="50"/>
      <c r="F130" s="50"/>
      <c r="G130" s="50"/>
    </row>
    <row r="131" spans="1:7" ht="15" customHeight="1">
      <c r="A131" s="3"/>
      <c r="B131" s="68" t="s">
        <v>26</v>
      </c>
      <c r="C131" s="39" t="s">
        <v>9</v>
      </c>
      <c r="D131" s="37">
        <f>4027-1</f>
        <v>4026</v>
      </c>
      <c r="E131" s="37">
        <v>7923</v>
      </c>
      <c r="F131" s="37">
        <v>7923</v>
      </c>
      <c r="G131" s="37">
        <v>9876</v>
      </c>
    </row>
    <row r="132" spans="1:7" ht="15" customHeight="1">
      <c r="A132" s="3"/>
      <c r="B132" s="68" t="s">
        <v>63</v>
      </c>
      <c r="C132" s="39" t="s">
        <v>58</v>
      </c>
      <c r="D132" s="37">
        <v>3865</v>
      </c>
      <c r="E132" s="37">
        <v>3589</v>
      </c>
      <c r="F132" s="37">
        <f>3589-480</f>
        <v>3109</v>
      </c>
      <c r="G132" s="37">
        <v>2980</v>
      </c>
    </row>
    <row r="133" spans="1:7" s="22" customFormat="1" ht="15" customHeight="1">
      <c r="A133" s="75"/>
      <c r="B133" s="76" t="s">
        <v>93</v>
      </c>
      <c r="C133" s="75" t="s">
        <v>70</v>
      </c>
      <c r="D133" s="37">
        <v>15</v>
      </c>
      <c r="E133" s="37">
        <v>240</v>
      </c>
      <c r="F133" s="37">
        <v>240</v>
      </c>
      <c r="G133" s="37">
        <v>1</v>
      </c>
    </row>
    <row r="134" spans="1:7" s="22" customFormat="1" ht="15" customHeight="1">
      <c r="A134" s="75"/>
      <c r="B134" s="76" t="s">
        <v>94</v>
      </c>
      <c r="C134" s="75" t="s">
        <v>72</v>
      </c>
      <c r="D134" s="37">
        <v>2699</v>
      </c>
      <c r="E134" s="37">
        <v>1074</v>
      </c>
      <c r="F134" s="37">
        <v>1074</v>
      </c>
      <c r="G134" s="37">
        <v>1283</v>
      </c>
    </row>
    <row r="135" spans="1:7" ht="15" customHeight="1">
      <c r="A135" s="3" t="s">
        <v>5</v>
      </c>
      <c r="B135" s="4">
        <v>62</v>
      </c>
      <c r="C135" s="39" t="s">
        <v>25</v>
      </c>
      <c r="D135" s="32">
        <f t="shared" ref="D135:G135" si="25">SUM(D131:D134)</f>
        <v>10605</v>
      </c>
      <c r="E135" s="32">
        <f t="shared" si="25"/>
        <v>12826</v>
      </c>
      <c r="F135" s="32">
        <f t="shared" si="25"/>
        <v>12346</v>
      </c>
      <c r="G135" s="32">
        <f t="shared" si="25"/>
        <v>14140</v>
      </c>
    </row>
    <row r="136" spans="1:7" ht="9.9499999999999993" customHeight="1">
      <c r="A136" s="3"/>
      <c r="B136" s="4"/>
      <c r="C136" s="39"/>
      <c r="D136" s="47"/>
      <c r="E136" s="47"/>
      <c r="F136" s="47"/>
      <c r="G136" s="47"/>
    </row>
    <row r="137" spans="1:7" ht="15" customHeight="1">
      <c r="A137" s="3"/>
      <c r="B137" s="4">
        <v>63</v>
      </c>
      <c r="C137" s="39" t="s">
        <v>27</v>
      </c>
      <c r="D137" s="47"/>
      <c r="E137" s="47"/>
      <c r="F137" s="47"/>
      <c r="G137" s="47"/>
    </row>
    <row r="138" spans="1:7" ht="15" customHeight="1">
      <c r="A138" s="3"/>
      <c r="B138" s="68" t="s">
        <v>28</v>
      </c>
      <c r="C138" s="39" t="s">
        <v>9</v>
      </c>
      <c r="D138" s="37">
        <v>7813</v>
      </c>
      <c r="E138" s="37">
        <v>9659</v>
      </c>
      <c r="F138" s="37">
        <v>9659</v>
      </c>
      <c r="G138" s="37">
        <v>12545</v>
      </c>
    </row>
    <row r="139" spans="1:7" s="22" customFormat="1" ht="15" customHeight="1">
      <c r="A139" s="75"/>
      <c r="B139" s="76" t="s">
        <v>95</v>
      </c>
      <c r="C139" s="75" t="s">
        <v>70</v>
      </c>
      <c r="D139" s="37">
        <v>121</v>
      </c>
      <c r="E139" s="37">
        <v>293</v>
      </c>
      <c r="F139" s="37">
        <v>293</v>
      </c>
      <c r="G139" s="37">
        <v>1</v>
      </c>
    </row>
    <row r="140" spans="1:7" s="22" customFormat="1" ht="15" customHeight="1">
      <c r="A140" s="75"/>
      <c r="B140" s="76" t="s">
        <v>96</v>
      </c>
      <c r="C140" s="75" t="s">
        <v>72</v>
      </c>
      <c r="D140" s="37">
        <v>4682</v>
      </c>
      <c r="E140" s="37">
        <v>1254</v>
      </c>
      <c r="F140" s="37">
        <v>1254</v>
      </c>
      <c r="G140" s="37">
        <v>1602</v>
      </c>
    </row>
    <row r="141" spans="1:7" ht="15" customHeight="1">
      <c r="A141" s="42" t="s">
        <v>5</v>
      </c>
      <c r="B141" s="55">
        <v>63</v>
      </c>
      <c r="C141" s="71" t="s">
        <v>27</v>
      </c>
      <c r="D141" s="32">
        <f t="shared" ref="D141:G141" si="26">SUM(D138:D140)</f>
        <v>12616</v>
      </c>
      <c r="E141" s="32">
        <f t="shared" si="26"/>
        <v>11206</v>
      </c>
      <c r="F141" s="32">
        <f t="shared" si="26"/>
        <v>11206</v>
      </c>
      <c r="G141" s="32">
        <f t="shared" si="26"/>
        <v>14148</v>
      </c>
    </row>
    <row r="142" spans="1:7" ht="15" customHeight="1">
      <c r="A142" s="3"/>
      <c r="B142" s="4"/>
      <c r="C142" s="39"/>
      <c r="D142" s="29"/>
      <c r="E142" s="29"/>
      <c r="F142" s="29"/>
      <c r="G142" s="37"/>
    </row>
    <row r="143" spans="1:7" ht="15" customHeight="1">
      <c r="A143" s="3"/>
      <c r="B143" s="4">
        <v>64</v>
      </c>
      <c r="C143" s="39" t="s">
        <v>145</v>
      </c>
      <c r="D143" s="29"/>
      <c r="E143" s="29"/>
      <c r="F143" s="29"/>
      <c r="G143" s="37"/>
    </row>
    <row r="144" spans="1:7" ht="15" customHeight="1">
      <c r="A144" s="3"/>
      <c r="B144" s="53" t="s">
        <v>146</v>
      </c>
      <c r="C144" s="39" t="s">
        <v>98</v>
      </c>
      <c r="D144" s="37">
        <v>5000</v>
      </c>
      <c r="E144" s="29">
        <v>0</v>
      </c>
      <c r="F144" s="29">
        <v>0</v>
      </c>
      <c r="G144" s="29">
        <v>0</v>
      </c>
    </row>
    <row r="145" spans="1:7" ht="15" customHeight="1">
      <c r="A145" s="75" t="s">
        <v>5</v>
      </c>
      <c r="B145" s="4">
        <v>64</v>
      </c>
      <c r="C145" s="39" t="s">
        <v>145</v>
      </c>
      <c r="D145" s="32">
        <f t="shared" ref="D145:G145" si="27">SUM(D144)</f>
        <v>5000</v>
      </c>
      <c r="E145" s="31">
        <f t="shared" si="27"/>
        <v>0</v>
      </c>
      <c r="F145" s="31">
        <f t="shared" si="27"/>
        <v>0</v>
      </c>
      <c r="G145" s="31">
        <f t="shared" si="27"/>
        <v>0</v>
      </c>
    </row>
    <row r="146" spans="1:7">
      <c r="A146" s="75"/>
      <c r="B146" s="76"/>
      <c r="C146" s="39"/>
      <c r="D146" s="29"/>
      <c r="E146" s="29"/>
      <c r="F146" s="29"/>
      <c r="G146" s="37"/>
    </row>
    <row r="147" spans="1:7">
      <c r="A147" s="3"/>
      <c r="B147" s="4">
        <v>65</v>
      </c>
      <c r="C147" s="39" t="s">
        <v>147</v>
      </c>
      <c r="D147" s="29"/>
      <c r="E147" s="29"/>
      <c r="F147" s="29"/>
      <c r="G147" s="37"/>
    </row>
    <row r="148" spans="1:7">
      <c r="A148" s="3"/>
      <c r="B148" s="53" t="s">
        <v>148</v>
      </c>
      <c r="C148" s="39" t="s">
        <v>98</v>
      </c>
      <c r="D148" s="37">
        <v>500</v>
      </c>
      <c r="E148" s="29">
        <v>0</v>
      </c>
      <c r="F148" s="29">
        <v>0</v>
      </c>
      <c r="G148" s="37">
        <v>1000</v>
      </c>
    </row>
    <row r="149" spans="1:7">
      <c r="A149" s="75" t="s">
        <v>5</v>
      </c>
      <c r="B149" s="4">
        <v>65</v>
      </c>
      <c r="C149" s="39" t="s">
        <v>147</v>
      </c>
      <c r="D149" s="32">
        <f t="shared" ref="D149:G149" si="28">SUM(D148)</f>
        <v>500</v>
      </c>
      <c r="E149" s="31">
        <f t="shared" si="28"/>
        <v>0</v>
      </c>
      <c r="F149" s="31">
        <f t="shared" si="28"/>
        <v>0</v>
      </c>
      <c r="G149" s="32">
        <f t="shared" si="28"/>
        <v>1000</v>
      </c>
    </row>
    <row r="150" spans="1:7">
      <c r="A150" s="75"/>
      <c r="B150" s="76"/>
      <c r="C150" s="39"/>
      <c r="D150" s="29"/>
      <c r="E150" s="29"/>
      <c r="F150" s="29"/>
      <c r="G150" s="37"/>
    </row>
    <row r="151" spans="1:7">
      <c r="A151" s="3"/>
      <c r="B151" s="4">
        <v>67</v>
      </c>
      <c r="C151" s="39" t="s">
        <v>155</v>
      </c>
      <c r="D151" s="29"/>
      <c r="E151" s="29"/>
      <c r="F151" s="29"/>
      <c r="G151" s="37"/>
    </row>
    <row r="152" spans="1:7">
      <c r="A152" s="3"/>
      <c r="B152" s="53" t="s">
        <v>149</v>
      </c>
      <c r="C152" s="39" t="s">
        <v>98</v>
      </c>
      <c r="D152" s="37">
        <v>3448</v>
      </c>
      <c r="E152" s="37">
        <v>5965</v>
      </c>
      <c r="F152" s="37">
        <f>5965-1927</f>
        <v>4038</v>
      </c>
      <c r="G152" s="29">
        <v>0</v>
      </c>
    </row>
    <row r="153" spans="1:7">
      <c r="A153" s="75" t="s">
        <v>5</v>
      </c>
      <c r="B153" s="4">
        <v>67</v>
      </c>
      <c r="C153" s="39" t="s">
        <v>155</v>
      </c>
      <c r="D153" s="32">
        <f t="shared" ref="D153:F153" si="29">SUM(D152)</f>
        <v>3448</v>
      </c>
      <c r="E153" s="32">
        <f t="shared" si="29"/>
        <v>5965</v>
      </c>
      <c r="F153" s="32">
        <f t="shared" si="29"/>
        <v>4038</v>
      </c>
      <c r="G153" s="31">
        <f t="shared" ref="G153" si="30">SUM(G152)</f>
        <v>0</v>
      </c>
    </row>
    <row r="154" spans="1:7">
      <c r="A154" s="75"/>
      <c r="B154" s="4"/>
      <c r="C154" s="39"/>
      <c r="D154" s="33"/>
      <c r="E154" s="34"/>
      <c r="F154" s="34"/>
      <c r="G154" s="34"/>
    </row>
    <row r="155" spans="1:7">
      <c r="A155" s="3"/>
      <c r="B155" s="4">
        <v>68</v>
      </c>
      <c r="C155" s="39" t="s">
        <v>167</v>
      </c>
      <c r="D155" s="29"/>
      <c r="E155" s="29"/>
      <c r="F155" s="29"/>
      <c r="G155" s="37"/>
    </row>
    <row r="156" spans="1:7">
      <c r="A156" s="3"/>
      <c r="B156" s="53" t="s">
        <v>168</v>
      </c>
      <c r="C156" s="39" t="s">
        <v>98</v>
      </c>
      <c r="D156" s="29">
        <v>0</v>
      </c>
      <c r="E156" s="37">
        <v>4000</v>
      </c>
      <c r="F156" s="37">
        <v>4000</v>
      </c>
      <c r="G156" s="29">
        <v>0</v>
      </c>
    </row>
    <row r="157" spans="1:7">
      <c r="A157" s="75" t="s">
        <v>5</v>
      </c>
      <c r="B157" s="4">
        <v>68</v>
      </c>
      <c r="C157" s="39" t="s">
        <v>167</v>
      </c>
      <c r="D157" s="31">
        <f t="shared" ref="D157:F157" si="31">SUM(D156)</f>
        <v>0</v>
      </c>
      <c r="E157" s="32">
        <f t="shared" si="31"/>
        <v>4000</v>
      </c>
      <c r="F157" s="32">
        <f t="shared" si="31"/>
        <v>4000</v>
      </c>
      <c r="G157" s="31">
        <f t="shared" ref="G157" si="32">SUM(G156)</f>
        <v>0</v>
      </c>
    </row>
    <row r="158" spans="1:7">
      <c r="A158" s="75"/>
      <c r="B158" s="4"/>
      <c r="C158" s="39"/>
      <c r="D158" s="33"/>
      <c r="E158" s="33"/>
      <c r="F158" s="33"/>
      <c r="G158" s="34"/>
    </row>
    <row r="159" spans="1:7" ht="15" customHeight="1">
      <c r="A159" s="3"/>
      <c r="B159" s="4">
        <v>69</v>
      </c>
      <c r="C159" s="39" t="s">
        <v>195</v>
      </c>
      <c r="D159" s="29"/>
      <c r="E159" s="29"/>
      <c r="F159" s="29"/>
      <c r="G159" s="37"/>
    </row>
    <row r="160" spans="1:7">
      <c r="A160" s="3"/>
      <c r="B160" s="53" t="s">
        <v>189</v>
      </c>
      <c r="C160" s="39" t="s">
        <v>98</v>
      </c>
      <c r="D160" s="29">
        <v>0</v>
      </c>
      <c r="E160" s="29">
        <v>0</v>
      </c>
      <c r="F160" s="29">
        <v>0</v>
      </c>
      <c r="G160" s="37">
        <v>1500</v>
      </c>
    </row>
    <row r="161" spans="1:7" ht="15.75" customHeight="1">
      <c r="A161" s="75" t="s">
        <v>5</v>
      </c>
      <c r="B161" s="4">
        <v>69</v>
      </c>
      <c r="C161" s="39" t="s">
        <v>195</v>
      </c>
      <c r="D161" s="31">
        <f t="shared" ref="D161:F161" si="33">SUM(D160)</f>
        <v>0</v>
      </c>
      <c r="E161" s="31">
        <f t="shared" si="33"/>
        <v>0</v>
      </c>
      <c r="F161" s="31">
        <f t="shared" si="33"/>
        <v>0</v>
      </c>
      <c r="G161" s="32">
        <f t="shared" ref="G161" si="34">SUM(G160)</f>
        <v>1500</v>
      </c>
    </row>
    <row r="162" spans="1:7">
      <c r="A162" s="75"/>
      <c r="B162" s="4"/>
      <c r="C162" s="39"/>
      <c r="D162" s="29"/>
      <c r="E162" s="29"/>
      <c r="F162" s="29"/>
      <c r="G162" s="37"/>
    </row>
    <row r="163" spans="1:7" ht="25.5">
      <c r="A163" s="3"/>
      <c r="B163" s="4">
        <v>70</v>
      </c>
      <c r="C163" s="39" t="s">
        <v>190</v>
      </c>
      <c r="D163" s="29"/>
      <c r="E163" s="29"/>
      <c r="F163" s="29"/>
      <c r="G163" s="37"/>
    </row>
    <row r="164" spans="1:7">
      <c r="A164" s="3"/>
      <c r="B164" s="53" t="s">
        <v>191</v>
      </c>
      <c r="C164" s="39" t="s">
        <v>98</v>
      </c>
      <c r="D164" s="29">
        <v>0</v>
      </c>
      <c r="E164" s="29">
        <v>0</v>
      </c>
      <c r="F164" s="29">
        <v>0</v>
      </c>
      <c r="G164" s="37">
        <v>4500</v>
      </c>
    </row>
    <row r="165" spans="1:7" ht="25.5">
      <c r="A165" s="75" t="s">
        <v>5</v>
      </c>
      <c r="B165" s="4">
        <v>70</v>
      </c>
      <c r="C165" s="39" t="s">
        <v>190</v>
      </c>
      <c r="D165" s="31">
        <f t="shared" ref="D165:F165" si="35">SUM(D164)</f>
        <v>0</v>
      </c>
      <c r="E165" s="31">
        <f t="shared" si="35"/>
        <v>0</v>
      </c>
      <c r="F165" s="31">
        <f t="shared" si="35"/>
        <v>0</v>
      </c>
      <c r="G165" s="32">
        <f t="shared" ref="G165" si="36">SUM(G164)</f>
        <v>4500</v>
      </c>
    </row>
    <row r="166" spans="1:7">
      <c r="A166" s="75"/>
      <c r="B166" s="4"/>
      <c r="C166" s="39"/>
      <c r="D166" s="31"/>
      <c r="E166" s="31"/>
      <c r="F166" s="31"/>
      <c r="G166" s="32"/>
    </row>
    <row r="167" spans="1:7">
      <c r="A167" s="3"/>
      <c r="B167" s="4">
        <v>71</v>
      </c>
      <c r="C167" s="39" t="s">
        <v>192</v>
      </c>
      <c r="D167" s="29"/>
      <c r="E167" s="29"/>
      <c r="F167" s="29"/>
      <c r="G167" s="37"/>
    </row>
    <row r="168" spans="1:7">
      <c r="A168" s="3"/>
      <c r="B168" s="53" t="s">
        <v>193</v>
      </c>
      <c r="C168" s="39" t="s">
        <v>98</v>
      </c>
      <c r="D168" s="29">
        <v>0</v>
      </c>
      <c r="E168" s="29">
        <v>0</v>
      </c>
      <c r="F168" s="29">
        <v>0</v>
      </c>
      <c r="G168" s="37">
        <v>1500</v>
      </c>
    </row>
    <row r="169" spans="1:7">
      <c r="A169" s="75" t="s">
        <v>5</v>
      </c>
      <c r="B169" s="4">
        <v>71</v>
      </c>
      <c r="C169" s="39" t="s">
        <v>192</v>
      </c>
      <c r="D169" s="31">
        <f t="shared" ref="D169:F169" si="37">SUM(D168)</f>
        <v>0</v>
      </c>
      <c r="E169" s="31">
        <f t="shared" si="37"/>
        <v>0</v>
      </c>
      <c r="F169" s="31">
        <f t="shared" si="37"/>
        <v>0</v>
      </c>
      <c r="G169" s="32">
        <f t="shared" ref="G169" si="38">SUM(G168)</f>
        <v>1500</v>
      </c>
    </row>
    <row r="170" spans="1:7">
      <c r="A170" s="3" t="s">
        <v>5</v>
      </c>
      <c r="B170" s="52">
        <v>2.2050000000000001</v>
      </c>
      <c r="C170" s="36" t="s">
        <v>107</v>
      </c>
      <c r="D170" s="32">
        <f>D122+D128+D135+D141+D145+D149+D153+D157+D161+D165+D169</f>
        <v>60456</v>
      </c>
      <c r="E170" s="32">
        <f t="shared" ref="E170:G170" si="39">E122+E128+E135+E141+E145+E149+E153+E157+E161+E165+E169</f>
        <v>72902</v>
      </c>
      <c r="F170" s="32">
        <f t="shared" si="39"/>
        <v>67782</v>
      </c>
      <c r="G170" s="32">
        <f t="shared" si="39"/>
        <v>77238</v>
      </c>
    </row>
    <row r="171" spans="1:7">
      <c r="A171" s="3"/>
      <c r="B171" s="52"/>
      <c r="C171" s="36"/>
      <c r="D171" s="29"/>
      <c r="E171" s="37"/>
      <c r="F171" s="37"/>
      <c r="G171" s="37"/>
    </row>
    <row r="172" spans="1:7">
      <c r="B172" s="52">
        <v>2.206</v>
      </c>
      <c r="C172" s="23" t="s">
        <v>37</v>
      </c>
      <c r="D172" s="47"/>
      <c r="E172" s="47"/>
      <c r="F172" s="47"/>
      <c r="G172" s="47"/>
    </row>
    <row r="173" spans="1:7">
      <c r="A173" s="3"/>
      <c r="B173" s="53" t="s">
        <v>48</v>
      </c>
      <c r="C173" s="39" t="s">
        <v>49</v>
      </c>
      <c r="D173" s="37"/>
      <c r="E173" s="37"/>
      <c r="F173" s="29"/>
      <c r="G173" s="29"/>
    </row>
    <row r="174" spans="1:7">
      <c r="A174" s="3"/>
      <c r="B174" s="53" t="s">
        <v>59</v>
      </c>
      <c r="C174" s="39" t="s">
        <v>58</v>
      </c>
      <c r="D174" s="37">
        <v>1606</v>
      </c>
      <c r="E174" s="37">
        <v>539</v>
      </c>
      <c r="F174" s="37">
        <v>539</v>
      </c>
      <c r="G174" s="29">
        <v>0</v>
      </c>
    </row>
    <row r="175" spans="1:7">
      <c r="A175" s="3"/>
      <c r="B175" s="53" t="s">
        <v>148</v>
      </c>
      <c r="C175" s="39" t="s">
        <v>98</v>
      </c>
      <c r="D175" s="29">
        <v>0</v>
      </c>
      <c r="E175" s="37">
        <v>1000</v>
      </c>
      <c r="F175" s="37">
        <v>1000</v>
      </c>
      <c r="G175" s="37">
        <v>1000</v>
      </c>
    </row>
    <row r="176" spans="1:7">
      <c r="A176" s="3" t="s">
        <v>5</v>
      </c>
      <c r="B176" s="53" t="s">
        <v>48</v>
      </c>
      <c r="C176" s="39" t="s">
        <v>49</v>
      </c>
      <c r="D176" s="32">
        <f t="shared" ref="D176:G176" si="40">SUM(D174:D175)</f>
        <v>1606</v>
      </c>
      <c r="E176" s="32">
        <f t="shared" si="40"/>
        <v>1539</v>
      </c>
      <c r="F176" s="32">
        <f t="shared" si="40"/>
        <v>1539</v>
      </c>
      <c r="G176" s="32">
        <f t="shared" si="40"/>
        <v>1000</v>
      </c>
    </row>
    <row r="177" spans="1:7">
      <c r="A177" s="3" t="s">
        <v>5</v>
      </c>
      <c r="B177" s="52">
        <v>2.206</v>
      </c>
      <c r="C177" s="36" t="s">
        <v>37</v>
      </c>
      <c r="D177" s="32">
        <f t="shared" ref="D177:G177" si="41">D176</f>
        <v>1606</v>
      </c>
      <c r="E177" s="32">
        <f t="shared" si="41"/>
        <v>1539</v>
      </c>
      <c r="F177" s="32">
        <f t="shared" si="41"/>
        <v>1539</v>
      </c>
      <c r="G177" s="32">
        <f t="shared" si="41"/>
        <v>1000</v>
      </c>
    </row>
    <row r="178" spans="1:7">
      <c r="A178" s="3" t="s">
        <v>5</v>
      </c>
      <c r="B178" s="49">
        <v>2</v>
      </c>
      <c r="C178" s="39" t="s">
        <v>29</v>
      </c>
      <c r="D178" s="72">
        <f t="shared" ref="D178:G178" si="42">D177+D115+D105+D170</f>
        <v>106346</v>
      </c>
      <c r="E178" s="72">
        <f t="shared" si="42"/>
        <v>146390</v>
      </c>
      <c r="F178" s="72">
        <f t="shared" si="42"/>
        <v>134405</v>
      </c>
      <c r="G178" s="72">
        <f t="shared" si="42"/>
        <v>152962</v>
      </c>
    </row>
    <row r="179" spans="1:7">
      <c r="A179" s="42" t="s">
        <v>5</v>
      </c>
      <c r="B179" s="56">
        <v>3454</v>
      </c>
      <c r="C179" s="57" t="s">
        <v>38</v>
      </c>
      <c r="D179" s="72">
        <f t="shared" ref="D179:G179" si="43">D178</f>
        <v>106346</v>
      </c>
      <c r="E179" s="72">
        <f t="shared" si="43"/>
        <v>146390</v>
      </c>
      <c r="F179" s="72">
        <f t="shared" si="43"/>
        <v>134405</v>
      </c>
      <c r="G179" s="72">
        <f t="shared" si="43"/>
        <v>152962</v>
      </c>
    </row>
    <row r="180" spans="1:7">
      <c r="A180" s="58" t="s">
        <v>5</v>
      </c>
      <c r="B180" s="59"/>
      <c r="C180" s="60" t="s">
        <v>6</v>
      </c>
      <c r="D180" s="46">
        <f t="shared" ref="D180:G180" si="44">D179+D84+D36</f>
        <v>356805</v>
      </c>
      <c r="E180" s="46">
        <f t="shared" si="44"/>
        <v>1111005</v>
      </c>
      <c r="F180" s="46">
        <f t="shared" si="44"/>
        <v>629516</v>
      </c>
      <c r="G180" s="46">
        <f t="shared" si="44"/>
        <v>960405</v>
      </c>
    </row>
    <row r="181" spans="1:7" ht="9.9499999999999993" customHeight="1">
      <c r="A181" s="3"/>
      <c r="B181" s="4"/>
      <c r="C181" s="36"/>
      <c r="D181" s="47"/>
      <c r="E181" s="47"/>
      <c r="F181" s="47"/>
      <c r="G181" s="47"/>
    </row>
    <row r="182" spans="1:7">
      <c r="C182" s="23" t="s">
        <v>30</v>
      </c>
      <c r="D182" s="47"/>
      <c r="E182" s="47"/>
      <c r="F182" s="47"/>
      <c r="G182" s="47"/>
    </row>
    <row r="183" spans="1:7" ht="15" customHeight="1">
      <c r="A183" s="3" t="s">
        <v>7</v>
      </c>
      <c r="B183" s="35">
        <v>4575</v>
      </c>
      <c r="C183" s="36" t="s">
        <v>44</v>
      </c>
      <c r="D183" s="47"/>
      <c r="E183" s="47"/>
      <c r="F183" s="47"/>
      <c r="G183" s="47"/>
    </row>
    <row r="184" spans="1:7">
      <c r="A184" s="3"/>
      <c r="B184" s="49">
        <v>6</v>
      </c>
      <c r="C184" s="39" t="s">
        <v>36</v>
      </c>
      <c r="D184" s="47"/>
      <c r="E184" s="47"/>
      <c r="F184" s="47"/>
      <c r="G184" s="47"/>
    </row>
    <row r="185" spans="1:7" ht="15" customHeight="1">
      <c r="A185" s="3"/>
      <c r="B185" s="61">
        <v>6.101</v>
      </c>
      <c r="C185" s="36" t="s">
        <v>47</v>
      </c>
      <c r="D185" s="47"/>
      <c r="E185" s="47"/>
      <c r="F185" s="47"/>
      <c r="G185" s="47"/>
    </row>
    <row r="186" spans="1:7" ht="15" customHeight="1">
      <c r="A186" s="3"/>
      <c r="B186" s="53" t="s">
        <v>13</v>
      </c>
      <c r="C186" s="62" t="s">
        <v>139</v>
      </c>
      <c r="D186" s="37">
        <v>368840</v>
      </c>
      <c r="E186" s="37">
        <v>250000</v>
      </c>
      <c r="F186" s="37">
        <f>250000-220867</f>
        <v>29133</v>
      </c>
      <c r="G186" s="29">
        <v>0</v>
      </c>
    </row>
    <row r="187" spans="1:7" ht="15" customHeight="1">
      <c r="A187" s="3"/>
      <c r="B187" s="53" t="s">
        <v>53</v>
      </c>
      <c r="C187" s="62" t="s">
        <v>140</v>
      </c>
      <c r="D187" s="37">
        <v>982</v>
      </c>
      <c r="E187" s="37">
        <v>33543</v>
      </c>
      <c r="F187" s="37">
        <f>33543-28375</f>
        <v>5168</v>
      </c>
      <c r="G187" s="29">
        <v>0</v>
      </c>
    </row>
    <row r="188" spans="1:7" ht="9.9499999999999993" customHeight="1">
      <c r="A188" s="79"/>
      <c r="B188" s="84"/>
      <c r="C188" s="81"/>
      <c r="D188" s="29"/>
      <c r="E188" s="37"/>
      <c r="F188" s="37"/>
      <c r="G188" s="65"/>
    </row>
    <row r="189" spans="1:7" ht="15" customHeight="1">
      <c r="A189" s="79"/>
      <c r="B189" s="84" t="s">
        <v>114</v>
      </c>
      <c r="C189" s="81" t="s">
        <v>134</v>
      </c>
      <c r="D189" s="29"/>
      <c r="E189" s="37"/>
      <c r="F189" s="37"/>
      <c r="G189" s="65"/>
    </row>
    <row r="190" spans="1:7" ht="15" customHeight="1">
      <c r="A190" s="79"/>
      <c r="B190" s="84" t="s">
        <v>178</v>
      </c>
      <c r="C190" s="81" t="s">
        <v>125</v>
      </c>
      <c r="D190" s="29">
        <v>0</v>
      </c>
      <c r="E190" s="29">
        <v>0</v>
      </c>
      <c r="F190" s="29">
        <v>0</v>
      </c>
      <c r="G190" s="65">
        <v>200000</v>
      </c>
    </row>
    <row r="191" spans="1:7" ht="15" customHeight="1">
      <c r="A191" s="42" t="s">
        <v>5</v>
      </c>
      <c r="B191" s="122" t="s">
        <v>114</v>
      </c>
      <c r="C191" s="123" t="s">
        <v>134</v>
      </c>
      <c r="D191" s="31">
        <f>D190</f>
        <v>0</v>
      </c>
      <c r="E191" s="31">
        <f t="shared" ref="E191:G191" si="45">E190</f>
        <v>0</v>
      </c>
      <c r="F191" s="31">
        <f t="shared" si="45"/>
        <v>0</v>
      </c>
      <c r="G191" s="32">
        <f t="shared" si="45"/>
        <v>200000</v>
      </c>
    </row>
    <row r="192" spans="1:7">
      <c r="A192" s="79"/>
      <c r="B192" s="84"/>
      <c r="C192" s="81"/>
      <c r="D192" s="29"/>
      <c r="E192" s="37"/>
      <c r="F192" s="37"/>
      <c r="G192" s="65"/>
    </row>
    <row r="193" spans="1:7" ht="15" customHeight="1">
      <c r="A193" s="79"/>
      <c r="B193" s="84" t="s">
        <v>176</v>
      </c>
      <c r="C193" s="81" t="s">
        <v>136</v>
      </c>
      <c r="D193" s="29"/>
      <c r="E193" s="37"/>
      <c r="F193" s="37"/>
      <c r="G193" s="65"/>
    </row>
    <row r="194" spans="1:7" ht="15" customHeight="1">
      <c r="A194" s="79"/>
      <c r="B194" s="84" t="s">
        <v>179</v>
      </c>
      <c r="C194" s="81" t="s">
        <v>125</v>
      </c>
      <c r="D194" s="29">
        <v>0</v>
      </c>
      <c r="E194" s="29">
        <v>0</v>
      </c>
      <c r="F194" s="29">
        <v>0</v>
      </c>
      <c r="G194" s="65">
        <v>20000</v>
      </c>
    </row>
    <row r="195" spans="1:7" ht="15" customHeight="1">
      <c r="A195" s="1" t="s">
        <v>5</v>
      </c>
      <c r="B195" s="84" t="s">
        <v>176</v>
      </c>
      <c r="C195" s="81" t="s">
        <v>136</v>
      </c>
      <c r="D195" s="31">
        <f>D194</f>
        <v>0</v>
      </c>
      <c r="E195" s="31">
        <f t="shared" ref="E195" si="46">E194</f>
        <v>0</v>
      </c>
      <c r="F195" s="31">
        <f t="shared" ref="F195" si="47">F194</f>
        <v>0</v>
      </c>
      <c r="G195" s="32">
        <f t="shared" ref="G195" si="48">G194</f>
        <v>20000</v>
      </c>
    </row>
    <row r="196" spans="1:7">
      <c r="B196" s="84"/>
      <c r="C196" s="81"/>
      <c r="D196" s="29"/>
      <c r="E196" s="29"/>
      <c r="F196" s="29"/>
      <c r="G196" s="37"/>
    </row>
    <row r="197" spans="1:7" ht="25.5">
      <c r="A197" s="79"/>
      <c r="B197" s="84" t="s">
        <v>177</v>
      </c>
      <c r="C197" s="81" t="s">
        <v>188</v>
      </c>
      <c r="D197" s="29"/>
      <c r="E197" s="37"/>
      <c r="F197" s="37"/>
      <c r="G197" s="65"/>
    </row>
    <row r="198" spans="1:7" ht="15" customHeight="1">
      <c r="A198" s="79"/>
      <c r="B198" s="84" t="s">
        <v>180</v>
      </c>
      <c r="C198" s="81" t="s">
        <v>125</v>
      </c>
      <c r="D198" s="29">
        <v>0</v>
      </c>
      <c r="E198" s="29">
        <v>0</v>
      </c>
      <c r="F198" s="29">
        <v>0</v>
      </c>
      <c r="G198" s="65">
        <v>80000</v>
      </c>
    </row>
    <row r="199" spans="1:7" ht="25.5">
      <c r="A199" s="1" t="s">
        <v>5</v>
      </c>
      <c r="B199" s="84" t="s">
        <v>177</v>
      </c>
      <c r="C199" s="81" t="s">
        <v>188</v>
      </c>
      <c r="D199" s="31">
        <f>D198</f>
        <v>0</v>
      </c>
      <c r="E199" s="31">
        <f t="shared" ref="E199" si="49">E198</f>
        <v>0</v>
      </c>
      <c r="F199" s="31">
        <f t="shared" ref="F199" si="50">F198</f>
        <v>0</v>
      </c>
      <c r="G199" s="32">
        <f t="shared" ref="G199" si="51">G198</f>
        <v>80000</v>
      </c>
    </row>
    <row r="200" spans="1:7" s="64" customFormat="1">
      <c r="A200" s="3"/>
      <c r="B200" s="84"/>
      <c r="C200" s="99"/>
      <c r="D200" s="29"/>
      <c r="E200" s="29"/>
      <c r="F200" s="29"/>
      <c r="G200" s="37"/>
    </row>
    <row r="201" spans="1:7" ht="15" customHeight="1">
      <c r="A201" s="79"/>
      <c r="B201" s="84" t="s">
        <v>171</v>
      </c>
      <c r="C201" s="81" t="s">
        <v>181</v>
      </c>
      <c r="D201" s="29"/>
      <c r="E201" s="37"/>
      <c r="F201" s="37"/>
      <c r="G201" s="65"/>
    </row>
    <row r="202" spans="1:7" ht="15" customHeight="1">
      <c r="A202" s="79"/>
      <c r="B202" s="84" t="s">
        <v>182</v>
      </c>
      <c r="C202" s="81" t="s">
        <v>125</v>
      </c>
      <c r="D202" s="29">
        <v>0</v>
      </c>
      <c r="E202" s="29">
        <v>0</v>
      </c>
      <c r="F202" s="29">
        <v>0</v>
      </c>
      <c r="G202" s="65">
        <v>55000</v>
      </c>
    </row>
    <row r="203" spans="1:7" ht="15" customHeight="1">
      <c r="A203" s="1" t="s">
        <v>5</v>
      </c>
      <c r="B203" s="84" t="s">
        <v>171</v>
      </c>
      <c r="C203" s="81" t="s">
        <v>181</v>
      </c>
      <c r="D203" s="31">
        <f>D202</f>
        <v>0</v>
      </c>
      <c r="E203" s="31">
        <f t="shared" ref="E203" si="52">E202</f>
        <v>0</v>
      </c>
      <c r="F203" s="31">
        <f t="shared" ref="F203" si="53">F202</f>
        <v>0</v>
      </c>
      <c r="G203" s="32">
        <f t="shared" ref="G203" si="54">G202</f>
        <v>55000</v>
      </c>
    </row>
    <row r="204" spans="1:7" ht="15" customHeight="1">
      <c r="A204" s="3" t="s">
        <v>5</v>
      </c>
      <c r="B204" s="61">
        <v>6.101</v>
      </c>
      <c r="C204" s="63" t="s">
        <v>47</v>
      </c>
      <c r="D204" s="44">
        <f>D186+D187+D191+D195+D199+D203</f>
        <v>369822</v>
      </c>
      <c r="E204" s="44">
        <f t="shared" ref="E204:G204" si="55">E186+E187+E191+E195+E199+E203</f>
        <v>283543</v>
      </c>
      <c r="F204" s="44">
        <f t="shared" si="55"/>
        <v>34301</v>
      </c>
      <c r="G204" s="44">
        <f t="shared" si="55"/>
        <v>355000</v>
      </c>
    </row>
    <row r="205" spans="1:7" s="64" customFormat="1" ht="15" customHeight="1">
      <c r="A205" s="3" t="s">
        <v>5</v>
      </c>
      <c r="B205" s="49">
        <v>6</v>
      </c>
      <c r="C205" s="39" t="s">
        <v>36</v>
      </c>
      <c r="D205" s="32">
        <f t="shared" ref="D205:G206" si="56">D204</f>
        <v>369822</v>
      </c>
      <c r="E205" s="32">
        <f t="shared" si="56"/>
        <v>283543</v>
      </c>
      <c r="F205" s="32">
        <f t="shared" si="56"/>
        <v>34301</v>
      </c>
      <c r="G205" s="32">
        <f t="shared" si="56"/>
        <v>355000</v>
      </c>
    </row>
    <row r="206" spans="1:7" s="64" customFormat="1" ht="15" customHeight="1">
      <c r="A206" s="3" t="s">
        <v>5</v>
      </c>
      <c r="B206" s="35">
        <v>4575</v>
      </c>
      <c r="C206" s="36" t="s">
        <v>44</v>
      </c>
      <c r="D206" s="32">
        <f t="shared" si="56"/>
        <v>369822</v>
      </c>
      <c r="E206" s="32">
        <f t="shared" si="56"/>
        <v>283543</v>
      </c>
      <c r="F206" s="32">
        <f t="shared" si="56"/>
        <v>34301</v>
      </c>
      <c r="G206" s="32">
        <f t="shared" si="56"/>
        <v>355000</v>
      </c>
    </row>
    <row r="207" spans="1:7" s="64" customFormat="1" ht="15" customHeight="1">
      <c r="A207" s="3"/>
      <c r="B207" s="35"/>
      <c r="C207" s="36"/>
      <c r="D207" s="37"/>
      <c r="E207" s="37"/>
      <c r="F207" s="37"/>
      <c r="G207" s="37"/>
    </row>
    <row r="208" spans="1:7" ht="15" customHeight="1">
      <c r="A208" s="3" t="s">
        <v>7</v>
      </c>
      <c r="B208" s="35">
        <v>5475</v>
      </c>
      <c r="C208" s="36" t="s">
        <v>113</v>
      </c>
      <c r="D208" s="47"/>
      <c r="E208" s="47"/>
      <c r="F208" s="47"/>
      <c r="G208" s="47"/>
    </row>
    <row r="209" spans="1:7" ht="15" customHeight="1">
      <c r="A209" s="3"/>
      <c r="B209" s="61">
        <v>0.8</v>
      </c>
      <c r="C209" s="36" t="s">
        <v>22</v>
      </c>
      <c r="D209" s="47"/>
      <c r="E209" s="47"/>
      <c r="F209" s="47"/>
      <c r="G209" s="47"/>
    </row>
    <row r="210" spans="1:7" ht="15" customHeight="1">
      <c r="A210" s="3"/>
      <c r="B210" s="53" t="s">
        <v>126</v>
      </c>
      <c r="C210" s="39" t="s">
        <v>127</v>
      </c>
      <c r="D210" s="47"/>
      <c r="E210" s="37"/>
      <c r="F210" s="47"/>
      <c r="G210" s="37"/>
    </row>
    <row r="211" spans="1:7" s="64" customFormat="1" ht="15" customHeight="1">
      <c r="A211" s="3"/>
      <c r="B211" s="53" t="s">
        <v>128</v>
      </c>
      <c r="C211" s="62" t="s">
        <v>116</v>
      </c>
      <c r="D211" s="37">
        <f>4805+1</f>
        <v>4806</v>
      </c>
      <c r="E211" s="29">
        <v>0</v>
      </c>
      <c r="F211" s="37">
        <v>11490</v>
      </c>
      <c r="G211" s="29">
        <v>0</v>
      </c>
    </row>
    <row r="212" spans="1:7" s="64" customFormat="1" ht="25.5">
      <c r="A212" s="3"/>
      <c r="B212" s="53" t="s">
        <v>172</v>
      </c>
      <c r="C212" s="39" t="s">
        <v>159</v>
      </c>
      <c r="D212" s="29">
        <v>0</v>
      </c>
      <c r="E212" s="37">
        <v>260</v>
      </c>
      <c r="F212" s="37">
        <f>260+800</f>
        <v>1060</v>
      </c>
      <c r="G212" s="29">
        <v>0</v>
      </c>
    </row>
    <row r="213" spans="1:7" s="64" customFormat="1" ht="15" customHeight="1">
      <c r="A213" s="3"/>
      <c r="B213" s="53" t="s">
        <v>173</v>
      </c>
      <c r="C213" s="39" t="s">
        <v>124</v>
      </c>
      <c r="D213" s="29">
        <v>0</v>
      </c>
      <c r="E213" s="37">
        <v>150</v>
      </c>
      <c r="F213" s="37">
        <v>150</v>
      </c>
      <c r="G213" s="29">
        <v>0</v>
      </c>
    </row>
    <row r="214" spans="1:7" s="64" customFormat="1" ht="15" customHeight="1">
      <c r="A214" s="3" t="s">
        <v>5</v>
      </c>
      <c r="B214" s="53" t="s">
        <v>126</v>
      </c>
      <c r="C214" s="39" t="s">
        <v>127</v>
      </c>
      <c r="D214" s="32">
        <f t="shared" ref="D214:G214" si="57">SUM(D211:D213)</f>
        <v>4806</v>
      </c>
      <c r="E214" s="32">
        <f t="shared" si="57"/>
        <v>410</v>
      </c>
      <c r="F214" s="32">
        <f t="shared" si="57"/>
        <v>12700</v>
      </c>
      <c r="G214" s="31">
        <f t="shared" si="57"/>
        <v>0</v>
      </c>
    </row>
    <row r="215" spans="1:7" ht="15" customHeight="1">
      <c r="A215" s="3"/>
      <c r="B215" s="61"/>
      <c r="C215" s="36"/>
      <c r="D215" s="47"/>
      <c r="E215" s="47"/>
      <c r="F215" s="47"/>
      <c r="G215" s="47"/>
    </row>
    <row r="216" spans="1:7" ht="15" customHeight="1">
      <c r="A216" s="3"/>
      <c r="B216" s="53" t="s">
        <v>114</v>
      </c>
      <c r="C216" s="39" t="s">
        <v>115</v>
      </c>
      <c r="D216" s="47"/>
      <c r="E216" s="37"/>
      <c r="F216" s="47"/>
      <c r="G216" s="37"/>
    </row>
    <row r="217" spans="1:7" ht="15" customHeight="1">
      <c r="A217" s="3"/>
      <c r="B217" s="53" t="s">
        <v>171</v>
      </c>
      <c r="C217" s="39" t="s">
        <v>169</v>
      </c>
      <c r="D217" s="47"/>
      <c r="E217" s="37"/>
      <c r="F217" s="47"/>
      <c r="G217" s="37"/>
    </row>
    <row r="218" spans="1:7" s="64" customFormat="1" ht="25.5">
      <c r="A218" s="3"/>
      <c r="B218" s="53" t="s">
        <v>170</v>
      </c>
      <c r="C218" s="39" t="s">
        <v>159</v>
      </c>
      <c r="D218" s="29">
        <v>0</v>
      </c>
      <c r="E218" s="37">
        <v>360</v>
      </c>
      <c r="F218" s="37">
        <v>360</v>
      </c>
      <c r="G218" s="29">
        <v>0</v>
      </c>
    </row>
    <row r="219" spans="1:7" s="64" customFormat="1" ht="15" customHeight="1">
      <c r="A219" s="3" t="s">
        <v>5</v>
      </c>
      <c r="B219" s="53" t="s">
        <v>171</v>
      </c>
      <c r="C219" s="39" t="s">
        <v>169</v>
      </c>
      <c r="D219" s="31">
        <f t="shared" ref="D219:G219" si="58">D218</f>
        <v>0</v>
      </c>
      <c r="E219" s="32">
        <f t="shared" si="58"/>
        <v>360</v>
      </c>
      <c r="F219" s="32">
        <f t="shared" si="58"/>
        <v>360</v>
      </c>
      <c r="G219" s="31">
        <f t="shared" si="58"/>
        <v>0</v>
      </c>
    </row>
    <row r="220" spans="1:7" ht="15" customHeight="1">
      <c r="A220" s="3"/>
      <c r="B220" s="53"/>
      <c r="C220" s="39"/>
      <c r="D220" s="47"/>
      <c r="E220" s="37"/>
      <c r="F220" s="47"/>
      <c r="G220" s="37"/>
    </row>
    <row r="221" spans="1:7" ht="15" customHeight="1">
      <c r="A221" s="3"/>
      <c r="B221" s="53" t="s">
        <v>150</v>
      </c>
      <c r="C221" s="39" t="s">
        <v>152</v>
      </c>
      <c r="D221" s="47"/>
      <c r="E221" s="37"/>
      <c r="F221" s="47"/>
      <c r="G221" s="37"/>
    </row>
    <row r="222" spans="1:7" s="64" customFormat="1" ht="15" customHeight="1">
      <c r="A222" s="3"/>
      <c r="B222" s="53" t="s">
        <v>151</v>
      </c>
      <c r="C222" s="62" t="s">
        <v>124</v>
      </c>
      <c r="D222" s="37">
        <f>998</f>
        <v>998</v>
      </c>
      <c r="E222" s="29">
        <v>0</v>
      </c>
      <c r="F222" s="29">
        <v>0</v>
      </c>
      <c r="G222" s="37">
        <v>1500</v>
      </c>
    </row>
    <row r="223" spans="1:7" s="64" customFormat="1" ht="15" customHeight="1">
      <c r="A223" s="3" t="s">
        <v>5</v>
      </c>
      <c r="B223" s="53" t="s">
        <v>150</v>
      </c>
      <c r="C223" s="39" t="s">
        <v>152</v>
      </c>
      <c r="D223" s="32">
        <f t="shared" ref="D223:G223" si="59">D222</f>
        <v>998</v>
      </c>
      <c r="E223" s="31">
        <f t="shared" si="59"/>
        <v>0</v>
      </c>
      <c r="F223" s="31">
        <f t="shared" si="59"/>
        <v>0</v>
      </c>
      <c r="G223" s="32">
        <f t="shared" si="59"/>
        <v>1500</v>
      </c>
    </row>
    <row r="224" spans="1:7" ht="15" customHeight="1">
      <c r="A224" s="3"/>
      <c r="B224" s="53"/>
      <c r="C224" s="39"/>
      <c r="D224" s="47"/>
      <c r="E224" s="37"/>
      <c r="F224" s="47"/>
      <c r="G224" s="37"/>
    </row>
    <row r="225" spans="1:7" ht="15" customHeight="1">
      <c r="A225" s="3"/>
      <c r="B225" s="53" t="s">
        <v>118</v>
      </c>
      <c r="C225" s="39" t="s">
        <v>117</v>
      </c>
      <c r="D225" s="47"/>
      <c r="E225" s="37"/>
      <c r="F225" s="47"/>
      <c r="G225" s="37"/>
    </row>
    <row r="226" spans="1:7" s="64" customFormat="1" ht="15" customHeight="1">
      <c r="A226" s="3"/>
      <c r="B226" s="53" t="s">
        <v>121</v>
      </c>
      <c r="C226" s="62" t="s">
        <v>116</v>
      </c>
      <c r="D226" s="37">
        <v>2000</v>
      </c>
      <c r="E226" s="37">
        <v>3006</v>
      </c>
      <c r="F226" s="37">
        <f>3006+1927</f>
        <v>4933</v>
      </c>
      <c r="G226" s="29">
        <v>0</v>
      </c>
    </row>
    <row r="227" spans="1:7" s="64" customFormat="1" ht="15" customHeight="1">
      <c r="A227" s="3" t="s">
        <v>5</v>
      </c>
      <c r="B227" s="53" t="s">
        <v>118</v>
      </c>
      <c r="C227" s="39" t="s">
        <v>117</v>
      </c>
      <c r="D227" s="32">
        <f t="shared" ref="D227:G227" si="60">D226</f>
        <v>2000</v>
      </c>
      <c r="E227" s="32">
        <f t="shared" si="60"/>
        <v>3006</v>
      </c>
      <c r="F227" s="32">
        <f t="shared" si="60"/>
        <v>4933</v>
      </c>
      <c r="G227" s="31">
        <f t="shared" si="60"/>
        <v>0</v>
      </c>
    </row>
    <row r="228" spans="1:7" ht="15" customHeight="1">
      <c r="G228" s="64"/>
    </row>
    <row r="229" spans="1:7" ht="15" customHeight="1">
      <c r="A229" s="3"/>
      <c r="B229" s="53" t="s">
        <v>119</v>
      </c>
      <c r="C229" s="39" t="s">
        <v>120</v>
      </c>
      <c r="D229" s="47"/>
      <c r="E229" s="37"/>
      <c r="F229" s="47"/>
      <c r="G229" s="37"/>
    </row>
    <row r="230" spans="1:7" s="64" customFormat="1" ht="15" customHeight="1">
      <c r="A230" s="3"/>
      <c r="B230" s="53" t="s">
        <v>122</v>
      </c>
      <c r="C230" s="62" t="s">
        <v>123</v>
      </c>
      <c r="D230" s="29">
        <v>0</v>
      </c>
      <c r="E230" s="29">
        <v>0</v>
      </c>
      <c r="F230" s="29">
        <v>0</v>
      </c>
      <c r="G230" s="37">
        <v>3000</v>
      </c>
    </row>
    <row r="231" spans="1:7" s="64" customFormat="1" ht="15" customHeight="1">
      <c r="A231" s="42" t="s">
        <v>5</v>
      </c>
      <c r="B231" s="97" t="s">
        <v>119</v>
      </c>
      <c r="C231" s="71" t="s">
        <v>120</v>
      </c>
      <c r="D231" s="31">
        <f t="shared" ref="D231:G231" si="61">D230</f>
        <v>0</v>
      </c>
      <c r="E231" s="31">
        <f t="shared" si="61"/>
        <v>0</v>
      </c>
      <c r="F231" s="31">
        <f t="shared" si="61"/>
        <v>0</v>
      </c>
      <c r="G231" s="32">
        <f t="shared" si="61"/>
        <v>3000</v>
      </c>
    </row>
    <row r="232" spans="1:7" s="64" customFormat="1" ht="15" customHeight="1">
      <c r="A232" s="3"/>
      <c r="B232" s="53"/>
      <c r="C232" s="39"/>
      <c r="D232" s="29"/>
      <c r="E232" s="37"/>
      <c r="F232" s="37"/>
      <c r="G232" s="29"/>
    </row>
    <row r="233" spans="1:7" ht="15" customHeight="1">
      <c r="A233" s="3"/>
      <c r="B233" s="53" t="s">
        <v>156</v>
      </c>
      <c r="C233" s="39" t="s">
        <v>157</v>
      </c>
      <c r="D233" s="47"/>
      <c r="E233" s="37"/>
      <c r="F233" s="47"/>
      <c r="G233" s="37"/>
    </row>
    <row r="234" spans="1:7" s="64" customFormat="1" ht="27" customHeight="1">
      <c r="A234" s="3"/>
      <c r="B234" s="53" t="s">
        <v>158</v>
      </c>
      <c r="C234" s="39" t="s">
        <v>159</v>
      </c>
      <c r="D234" s="37">
        <v>280</v>
      </c>
      <c r="E234" s="29">
        <v>0</v>
      </c>
      <c r="F234" s="29">
        <v>0</v>
      </c>
      <c r="G234" s="29">
        <v>0</v>
      </c>
    </row>
    <row r="235" spans="1:7" s="64" customFormat="1">
      <c r="A235" s="3" t="s">
        <v>5</v>
      </c>
      <c r="B235" s="53" t="s">
        <v>156</v>
      </c>
      <c r="C235" s="39" t="s">
        <v>157</v>
      </c>
      <c r="D235" s="32">
        <f t="shared" ref="D235:G235" si="62">D234</f>
        <v>280</v>
      </c>
      <c r="E235" s="31">
        <f t="shared" si="62"/>
        <v>0</v>
      </c>
      <c r="F235" s="31">
        <f t="shared" si="62"/>
        <v>0</v>
      </c>
      <c r="G235" s="31">
        <f t="shared" si="62"/>
        <v>0</v>
      </c>
    </row>
    <row r="236" spans="1:7" s="64" customFormat="1">
      <c r="A236" s="3" t="s">
        <v>5</v>
      </c>
      <c r="B236" s="53" t="s">
        <v>114</v>
      </c>
      <c r="C236" s="39" t="s">
        <v>115</v>
      </c>
      <c r="D236" s="44">
        <f>D223+D227+D231+D235+D219</f>
        <v>3278</v>
      </c>
      <c r="E236" s="44">
        <f t="shared" ref="E236:G236" si="63">E223+E227+E231+E235+E219</f>
        <v>3366</v>
      </c>
      <c r="F236" s="44">
        <f t="shared" si="63"/>
        <v>5293</v>
      </c>
      <c r="G236" s="44">
        <f t="shared" si="63"/>
        <v>4500</v>
      </c>
    </row>
    <row r="237" spans="1:7" s="64" customFormat="1">
      <c r="A237" s="3" t="s">
        <v>5</v>
      </c>
      <c r="B237" s="61">
        <v>0.8</v>
      </c>
      <c r="C237" s="36" t="s">
        <v>22</v>
      </c>
      <c r="D237" s="44">
        <f t="shared" ref="D237:G237" si="64">D236+D214</f>
        <v>8084</v>
      </c>
      <c r="E237" s="44">
        <f t="shared" si="64"/>
        <v>3776</v>
      </c>
      <c r="F237" s="44">
        <f t="shared" si="64"/>
        <v>17993</v>
      </c>
      <c r="G237" s="44">
        <f t="shared" si="64"/>
        <v>4500</v>
      </c>
    </row>
    <row r="238" spans="1:7" s="64" customFormat="1" ht="15" customHeight="1">
      <c r="A238" s="3" t="s">
        <v>5</v>
      </c>
      <c r="B238" s="35">
        <v>5475</v>
      </c>
      <c r="C238" s="36" t="s">
        <v>113</v>
      </c>
      <c r="D238" s="44">
        <f t="shared" ref="D238:G238" si="65">D237</f>
        <v>8084</v>
      </c>
      <c r="E238" s="44">
        <f t="shared" si="65"/>
        <v>3776</v>
      </c>
      <c r="F238" s="44">
        <f t="shared" si="65"/>
        <v>17993</v>
      </c>
      <c r="G238" s="44">
        <f t="shared" si="65"/>
        <v>4500</v>
      </c>
    </row>
    <row r="239" spans="1:7">
      <c r="A239" s="42" t="s">
        <v>5</v>
      </c>
      <c r="B239" s="55"/>
      <c r="C239" s="57" t="s">
        <v>30</v>
      </c>
      <c r="D239" s="44">
        <f t="shared" ref="D239:G239" si="66">D206+D238</f>
        <v>377906</v>
      </c>
      <c r="E239" s="44">
        <f t="shared" si="66"/>
        <v>287319</v>
      </c>
      <c r="F239" s="44">
        <f t="shared" si="66"/>
        <v>52294</v>
      </c>
      <c r="G239" s="44">
        <f t="shared" si="66"/>
        <v>359500</v>
      </c>
    </row>
    <row r="240" spans="1:7">
      <c r="A240" s="58" t="s">
        <v>5</v>
      </c>
      <c r="B240" s="59"/>
      <c r="C240" s="60" t="s">
        <v>3</v>
      </c>
      <c r="D240" s="32">
        <f t="shared" ref="D240:G240" si="67">D180+D239</f>
        <v>734711</v>
      </c>
      <c r="E240" s="32">
        <f t="shared" si="67"/>
        <v>1398324</v>
      </c>
      <c r="F240" s="32">
        <f t="shared" si="67"/>
        <v>681810</v>
      </c>
      <c r="G240" s="32">
        <f t="shared" si="67"/>
        <v>1319905</v>
      </c>
    </row>
    <row r="241" spans="1:7" s="96" customFormat="1" ht="13.5">
      <c r="A241" s="92"/>
      <c r="B241" s="93"/>
      <c r="C241" s="94"/>
      <c r="D241" s="95"/>
      <c r="E241" s="95"/>
      <c r="F241" s="95"/>
      <c r="G241" s="86"/>
    </row>
    <row r="242" spans="1:7" s="127" customFormat="1" ht="25.5">
      <c r="A242" s="124" t="s">
        <v>46</v>
      </c>
      <c r="B242" s="125">
        <v>3454</v>
      </c>
      <c r="C242" s="126" t="s">
        <v>68</v>
      </c>
      <c r="D242" s="128">
        <v>2</v>
      </c>
      <c r="E242" s="129">
        <v>0</v>
      </c>
      <c r="F242" s="129">
        <v>0</v>
      </c>
      <c r="G242" s="129">
        <v>0</v>
      </c>
    </row>
    <row r="243" spans="1:7">
      <c r="E243" s="10"/>
      <c r="G243" s="10"/>
    </row>
    <row r="244" spans="1:7">
      <c r="E244" s="10"/>
      <c r="G244" s="10"/>
    </row>
    <row r="245" spans="1:7">
      <c r="E245" s="10"/>
      <c r="G245" s="10"/>
    </row>
    <row r="246" spans="1:7">
      <c r="E246" s="10"/>
      <c r="G246" s="10"/>
    </row>
    <row r="247" spans="1:7">
      <c r="D247" s="66"/>
      <c r="E247" s="10"/>
      <c r="G247" s="10"/>
    </row>
    <row r="248" spans="1:7">
      <c r="D248" s="66"/>
      <c r="E248" s="10"/>
      <c r="G248" s="10"/>
    </row>
    <row r="249" spans="1:7">
      <c r="E249" s="10"/>
      <c r="G249" s="10"/>
    </row>
    <row r="250" spans="1:7">
      <c r="E250" s="10"/>
      <c r="G250" s="10"/>
    </row>
    <row r="251" spans="1:7">
      <c r="E251" s="10"/>
      <c r="G251" s="10"/>
    </row>
    <row r="252" spans="1:7">
      <c r="E252" s="10"/>
      <c r="G252" s="10"/>
    </row>
    <row r="253" spans="1:7">
      <c r="E253" s="10"/>
      <c r="G253" s="10"/>
    </row>
    <row r="254" spans="1:7">
      <c r="E254" s="10"/>
      <c r="G254" s="10"/>
    </row>
    <row r="255" spans="1:7">
      <c r="E255" s="10"/>
      <c r="G255" s="10"/>
    </row>
    <row r="256" spans="1:7">
      <c r="E256" s="10"/>
    </row>
  </sheetData>
  <autoFilter ref="A20:G242">
    <filterColumn colId="2"/>
  </autoFilter>
  <mergeCells count="4">
    <mergeCell ref="A1:G1"/>
    <mergeCell ref="A2:G2"/>
    <mergeCell ref="E8:G8"/>
    <mergeCell ref="E9:G9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83" orientation="portrait" blackAndWhite="1" useFirstPageNumber="1" r:id="rId1"/>
  <headerFooter alignWithMargins="0">
    <oddHeader xml:space="preserve">&amp;C   </oddHeader>
    <oddFooter>&amp;C&amp;"Times New Roman,Bold"   &amp;P</oddFooter>
  </headerFooter>
  <rowBreaks count="1" manualBreakCount="1">
    <brk id="23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dem29</vt:lpstr>
      <vt:lpstr>'dem29'!css</vt:lpstr>
      <vt:lpstr>'dem29'!osap</vt:lpstr>
      <vt:lpstr>'dem29'!osapcap</vt:lpstr>
      <vt:lpstr>'dem29'!Print_Area</vt:lpstr>
      <vt:lpstr>'dem29'!Print_Titles</vt:lpstr>
      <vt:lpstr>'dem29'!ses</vt:lpstr>
      <vt:lpstr>'dem29'!Voted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2026-07-19T03:31:23Z</cp:lastPrinted>
  <dcterms:created xsi:type="dcterms:W3CDTF">2004-06-02T16:23:06Z</dcterms:created>
  <dcterms:modified xsi:type="dcterms:W3CDTF">2026-07-29T07:34:49Z</dcterms:modified>
</cp:coreProperties>
</file>