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15" yWindow="-15" windowWidth="14295" windowHeight="12495"/>
  </bookViews>
  <sheets>
    <sheet name="dem31" sheetId="1" r:id="rId1"/>
    <sheet name="Sheet1" sheetId="2" r:id="rId2"/>
  </sheets>
  <definedNames>
    <definedName name="__123Graph_D" hidden="1">#REF!</definedName>
    <definedName name="_xlnm._FilterDatabase" localSheetId="0" hidden="1">'dem31'!$A$20:$G$710</definedName>
    <definedName name="_Regression_Int" localSheetId="0" hidden="1">1</definedName>
    <definedName name="housing" localSheetId="0">'dem31'!$D$106:$G$106</definedName>
    <definedName name="np" localSheetId="0">'dem31'!#REF!</definedName>
    <definedName name="powCaprec" localSheetId="0">'dem31'!#REF!</definedName>
    <definedName name="Power" localSheetId="0">'dem31'!$D$439:$G$439</definedName>
    <definedName name="powercap" localSheetId="0">'dem31'!$D$706:$G$706</definedName>
    <definedName name="powerrec" localSheetId="0">'dem31'!#REF!</definedName>
    <definedName name="powerrec1" localSheetId="0">'dem31'!#REF!</definedName>
    <definedName name="powloan" localSheetId="0">'dem31'!#REF!</definedName>
    <definedName name="_xlnm.Print_Area" localSheetId="0">'dem31'!$A$1:$G$710</definedName>
    <definedName name="_xlnm.Print_Titles" localSheetId="0">'dem31'!$17:$20</definedName>
    <definedName name="pw" localSheetId="0">'dem31'!$D$69:$G$69</definedName>
    <definedName name="pwcap" localSheetId="0">'dem31'!#REF!</definedName>
    <definedName name="rb" localSheetId="0">'dem31'!#REF!</definedName>
    <definedName name="rec" localSheetId="0">'dem31'!#REF!</definedName>
    <definedName name="revise" localSheetId="0">'dem31'!#REF!</definedName>
    <definedName name="summary" localSheetId="0">'dem31'!#REF!</definedName>
    <definedName name="Voted" localSheetId="0">'dem31'!$C$14:$F$14</definedName>
    <definedName name="Z_1EEE9AEE_1DF8_43A8_8681_A2C3E30AE944_.wvu.FilterData" localSheetId="0" hidden="1">'dem31'!$A$20:$G$710</definedName>
    <definedName name="Z_1EEE9AEE_1DF8_43A8_8681_A2C3E30AE944_.wvu.PrintArea" localSheetId="0" hidden="1">'dem31'!$A$1:$G$710</definedName>
    <definedName name="Z_1EEE9AEE_1DF8_43A8_8681_A2C3E30AE944_.wvu.PrintTitles" localSheetId="0" hidden="1">'dem31'!$17:$20</definedName>
    <definedName name="Z_239EE218_578E_4317_BEED_14D5D7089E27_.wvu.Cols" localSheetId="0" hidden="1">'dem31'!#REF!</definedName>
    <definedName name="Z_239EE218_578E_4317_BEED_14D5D7089E27_.wvu.FilterData" localSheetId="0" hidden="1">'dem31'!$A$1:$G$710</definedName>
    <definedName name="Z_239EE218_578E_4317_BEED_14D5D7089E27_.wvu.PrintArea" localSheetId="0" hidden="1">'dem31'!$A$1:$G$710</definedName>
    <definedName name="Z_239EE218_578E_4317_BEED_14D5D7089E27_.wvu.PrintTitles" localSheetId="0" hidden="1">'dem31'!$17:$20</definedName>
    <definedName name="Z_302A3EA3_AE96_11D5_A646_0050BA3D7AFD_.wvu.Cols" localSheetId="0" hidden="1">'dem31'!#REF!</definedName>
    <definedName name="Z_302A3EA3_AE96_11D5_A646_0050BA3D7AFD_.wvu.FilterData" localSheetId="0" hidden="1">'dem31'!$A$1:$G$710</definedName>
    <definedName name="Z_302A3EA3_AE96_11D5_A646_0050BA3D7AFD_.wvu.PrintArea" localSheetId="0" hidden="1">'dem31'!$A$1:$G$710</definedName>
    <definedName name="Z_302A3EA3_AE96_11D5_A646_0050BA3D7AFD_.wvu.PrintTitles" localSheetId="0" hidden="1">'dem31'!$17:$20</definedName>
    <definedName name="Z_36DBA021_0ECB_11D4_8064_004005726899_.wvu.Cols" localSheetId="0" hidden="1">'dem31'!#REF!</definedName>
    <definedName name="Z_36DBA021_0ECB_11D4_8064_004005726899_.wvu.FilterData" localSheetId="0" hidden="1">'dem31'!$C$21:$C$710</definedName>
    <definedName name="Z_36DBA021_0ECB_11D4_8064_004005726899_.wvu.PrintArea" localSheetId="0" hidden="1">'dem31'!$A$1:$G$710</definedName>
    <definedName name="Z_36DBA021_0ECB_11D4_8064_004005726899_.wvu.PrintTitles" localSheetId="0" hidden="1">'dem31'!$17:$20</definedName>
    <definedName name="Z_5FD2E007_AF5E_484E_A4E1_F2967F61C834_.wvu.FilterData" localSheetId="0" hidden="1">'dem31'!$A$20:$G$710</definedName>
    <definedName name="Z_6B081985_31B1_4D9A_A1DF_00A636C21670_.wvu.FilterData" localSheetId="0" hidden="1">'dem31'!$A$20:$G$710</definedName>
    <definedName name="Z_6B081985_31B1_4D9A_A1DF_00A636C21670_.wvu.PrintArea" localSheetId="0" hidden="1">'dem31'!$A$1:$G$710</definedName>
    <definedName name="Z_6B081985_31B1_4D9A_A1DF_00A636C21670_.wvu.PrintTitles" localSheetId="0" hidden="1">'dem31'!$17:$20</definedName>
    <definedName name="Z_93EBE921_AE91_11D5_8685_004005726899_.wvu.Cols" localSheetId="0" hidden="1">'dem31'!#REF!</definedName>
    <definedName name="Z_93EBE921_AE91_11D5_8685_004005726899_.wvu.FilterData" localSheetId="0" hidden="1">'dem31'!$C$21:$C$710</definedName>
    <definedName name="Z_93EBE921_AE91_11D5_8685_004005726899_.wvu.PrintArea" localSheetId="0" hidden="1">'dem31'!$A$1:$G$710</definedName>
    <definedName name="Z_93EBE921_AE91_11D5_8685_004005726899_.wvu.PrintTitles" localSheetId="0" hidden="1">'dem31'!$17:$20</definedName>
    <definedName name="Z_94DA79C1_0FDE_11D5_9579_000021DAEEA2_.wvu.Cols" localSheetId="0" hidden="1">'dem31'!#REF!</definedName>
    <definedName name="Z_94DA79C1_0FDE_11D5_9579_000021DAEEA2_.wvu.FilterData" localSheetId="0" hidden="1">'dem31'!$C$21:$C$710</definedName>
    <definedName name="Z_94DA79C1_0FDE_11D5_9579_000021DAEEA2_.wvu.PrintArea" localSheetId="0" hidden="1">'dem31'!$A$1:$G$710</definedName>
    <definedName name="Z_94DA79C1_0FDE_11D5_9579_000021DAEEA2_.wvu.PrintTitles" localSheetId="0" hidden="1">'dem31'!$17:$20</definedName>
    <definedName name="Z_9FE2EECB_6FE7_46FE_A094_7FA8121C84C0_.wvu.FilterData" localSheetId="0" hidden="1">'dem31'!$A$20:$G$710</definedName>
    <definedName name="Z_9FE2EECB_6FE7_46FE_A094_7FA8121C84C0_.wvu.PrintArea" localSheetId="0" hidden="1">'dem31'!$A$1:$G$710</definedName>
    <definedName name="Z_9FE2EECB_6FE7_46FE_A094_7FA8121C84C0_.wvu.PrintTitles" localSheetId="0" hidden="1">'dem31'!$17:$20</definedName>
    <definedName name="Z_B4CB0970_161F_11D5_8064_004005726899_.wvu.FilterData" localSheetId="0" hidden="1">'dem31'!$C$21:$C$710</definedName>
    <definedName name="Z_B4CB0972_161F_11D5_8064_004005726899_.wvu.FilterData" localSheetId="0" hidden="1">'dem31'!$C$21:$C$710</definedName>
    <definedName name="Z_B4CB098E_161F_11D5_8064_004005726899_.wvu.FilterData" localSheetId="0" hidden="1">'dem31'!$C$21:$C$710</definedName>
    <definedName name="Z_B4CB099B_161F_11D5_8064_004005726899_.wvu.FilterData" localSheetId="0" hidden="1">'dem31'!$C$21:$C$710</definedName>
    <definedName name="Z_C868F8C3_16D7_11D5_A68D_81D6213F5331_.wvu.Cols" localSheetId="0" hidden="1">'dem31'!#REF!</definedName>
    <definedName name="Z_C868F8C3_16D7_11D5_A68D_81D6213F5331_.wvu.FilterData" localSheetId="0" hidden="1">'dem31'!$C$21:$C$710</definedName>
    <definedName name="Z_C868F8C3_16D7_11D5_A68D_81D6213F5331_.wvu.PrintArea" localSheetId="0" hidden="1">'dem31'!$A$1:$G$710</definedName>
    <definedName name="Z_C868F8C3_16D7_11D5_A68D_81D6213F5331_.wvu.PrintTitles" localSheetId="0" hidden="1">'dem31'!$17:$20</definedName>
    <definedName name="Z_E5DF37BD_125C_11D5_8DC4_D0F5D88B3549_.wvu.Cols" localSheetId="0" hidden="1">'dem31'!#REF!</definedName>
    <definedName name="Z_E5DF37BD_125C_11D5_8DC4_D0F5D88B3549_.wvu.FilterData" localSheetId="0" hidden="1">'dem31'!$C$21:$C$710</definedName>
    <definedName name="Z_E5DF37BD_125C_11D5_8DC4_D0F5D88B3549_.wvu.PrintArea" localSheetId="0" hidden="1">'dem31'!$A$1:$G$710</definedName>
    <definedName name="Z_E5DF37BD_125C_11D5_8DC4_D0F5D88B3549_.wvu.PrintTitles" localSheetId="0" hidden="1">'dem31'!$17:$20</definedName>
    <definedName name="Z_F8ADACC1_164E_11D6_B603_000021DAEEA2_.wvu.Cols" localSheetId="0" hidden="1">'dem31'!#REF!</definedName>
    <definedName name="Z_F8ADACC1_164E_11D6_B603_000021DAEEA2_.wvu.FilterData" localSheetId="0" hidden="1">'dem31'!$C$21:$C$710</definedName>
    <definedName name="Z_F8ADACC1_164E_11D6_B603_000021DAEEA2_.wvu.PrintArea" localSheetId="0" hidden="1">'dem31'!$A$1:$G$710</definedName>
    <definedName name="Z_F8ADACC1_164E_11D6_B603_000021DAEEA2_.wvu.PrintTitles" localSheetId="0" hidden="1">'dem31'!$17:$20</definedName>
  </definedNames>
  <calcPr calcId="125725"/>
  <customWorkbookViews>
    <customWorkbookView name="DELL - Personal View" guid="{9FE2EECB-6FE7-46FE-A094-7FA8121C84C0}" mergeInterval="0" personalView="1" maximized="1" xWindow="1" yWindow="1" windowWidth="1920" windowHeight="850" activeSheetId="1"/>
    <customWorkbookView name="LENOVO - Personal View" guid="{1EEE9AEE-1DF8-43A8-8681-A2C3E30AE944}" mergeInterval="0" personalView="1" maximized="1" xWindow="1" yWindow="1" windowWidth="1920" windowHeight="850" activeSheetId="1"/>
    <customWorkbookView name="user - Personal View" guid="{6B081985-31B1-4D9A-A1DF-00A636C21670}" mergeInterval="0" personalView="1" maximized="1" xWindow="1" yWindow="1" windowWidth="1920" windowHeight="850" activeSheetId="1"/>
  </customWorkbookViews>
</workbook>
</file>

<file path=xl/calcChain.xml><?xml version="1.0" encoding="utf-8"?>
<calcChain xmlns="http://schemas.openxmlformats.org/spreadsheetml/2006/main">
  <c r="G472" i="1"/>
  <c r="E113"/>
  <c r="E114" s="1"/>
  <c r="F113"/>
  <c r="F114" s="1"/>
  <c r="D113"/>
  <c r="D114" s="1"/>
  <c r="G682"/>
  <c r="G683" s="1"/>
  <c r="G560"/>
  <c r="G556"/>
  <c r="G113"/>
  <c r="G114" s="1"/>
  <c r="D560"/>
  <c r="E66"/>
  <c r="F66"/>
  <c r="D66"/>
  <c r="F560"/>
  <c r="E560"/>
  <c r="F682"/>
  <c r="F683" s="1"/>
  <c r="E682"/>
  <c r="E683" s="1"/>
  <c r="D682"/>
  <c r="D683" s="1"/>
  <c r="F556"/>
  <c r="E556"/>
  <c r="D556"/>
  <c r="F552" l="1"/>
  <c r="E552"/>
  <c r="D552"/>
  <c r="G552"/>
  <c r="F548"/>
  <c r="E548"/>
  <c r="D548"/>
  <c r="F273"/>
  <c r="E273"/>
  <c r="D273"/>
  <c r="G273"/>
  <c r="F544"/>
  <c r="E544"/>
  <c r="D544"/>
  <c r="F666"/>
  <c r="E666"/>
  <c r="D666"/>
  <c r="G666"/>
  <c r="G544" l="1"/>
  <c r="G548"/>
  <c r="F540"/>
  <c r="E540"/>
  <c r="D540"/>
  <c r="G540"/>
  <c r="F536"/>
  <c r="E536"/>
  <c r="D536"/>
  <c r="G536"/>
  <c r="F532"/>
  <c r="E532"/>
  <c r="D532"/>
  <c r="G532"/>
  <c r="F630" l="1"/>
  <c r="E630"/>
  <c r="D630"/>
  <c r="G630"/>
  <c r="F648"/>
  <c r="E648"/>
  <c r="G648"/>
  <c r="D648"/>
  <c r="E447" l="1"/>
  <c r="F447"/>
  <c r="D447"/>
  <c r="F429"/>
  <c r="E429"/>
  <c r="D429"/>
  <c r="G429"/>
  <c r="E401" l="1"/>
  <c r="F401"/>
  <c r="D401"/>
  <c r="D212" l="1"/>
  <c r="E212"/>
  <c r="F212"/>
  <c r="K51" i="2"/>
  <c r="K52" s="1"/>
  <c r="J51"/>
  <c r="J52" s="1"/>
  <c r="I51"/>
  <c r="I52" s="1"/>
  <c r="H51"/>
  <c r="H52" s="1"/>
  <c r="G51"/>
  <c r="G52" s="1"/>
  <c r="F51"/>
  <c r="F52" s="1"/>
  <c r="E51"/>
  <c r="E52" s="1"/>
  <c r="D51"/>
  <c r="D52" s="1"/>
  <c r="L50"/>
  <c r="L49"/>
  <c r="L48"/>
  <c r="L47"/>
  <c r="E43"/>
  <c r="D43"/>
  <c r="K42"/>
  <c r="K43" s="1"/>
  <c r="J42"/>
  <c r="J43" s="1"/>
  <c r="I42"/>
  <c r="I43" s="1"/>
  <c r="H42"/>
  <c r="H43" s="1"/>
  <c r="G42"/>
  <c r="G43" s="1"/>
  <c r="F42"/>
  <c r="F43" s="1"/>
  <c r="E42"/>
  <c r="D42"/>
  <c r="L41"/>
  <c r="L40"/>
  <c r="L39"/>
  <c r="L38"/>
  <c r="E412" i="1"/>
  <c r="F412"/>
  <c r="D412"/>
  <c r="L42" i="2" l="1"/>
  <c r="L43" s="1"/>
  <c r="L51"/>
  <c r="L52" s="1"/>
  <c r="G401" i="1"/>
  <c r="G212"/>
  <c r="E413"/>
  <c r="F413"/>
  <c r="D413"/>
  <c r="F511"/>
  <c r="F512" s="1"/>
  <c r="F326"/>
  <c r="F528"/>
  <c r="E528"/>
  <c r="D528"/>
  <c r="G528"/>
  <c r="F507"/>
  <c r="F508" s="1"/>
  <c r="F471"/>
  <c r="F472" s="1"/>
  <c r="F416"/>
  <c r="F417" s="1"/>
  <c r="F339"/>
  <c r="F118"/>
  <c r="F119" s="1"/>
  <c r="F120" s="1"/>
  <c r="G447"/>
  <c r="D463"/>
  <c r="D464" s="1"/>
  <c r="D495"/>
  <c r="D496" s="1"/>
  <c r="D511"/>
  <c r="D512" s="1"/>
  <c r="D569"/>
  <c r="D570" s="1"/>
  <c r="D643"/>
  <c r="D644" s="1"/>
  <c r="D345"/>
  <c r="D349" s="1"/>
  <c r="D366"/>
  <c r="D368" s="1"/>
  <c r="F436"/>
  <c r="F437" s="1"/>
  <c r="F421"/>
  <c r="F380"/>
  <c r="F359"/>
  <c r="F349"/>
  <c r="F315"/>
  <c r="F316" s="1"/>
  <c r="F305"/>
  <c r="F299"/>
  <c r="F295"/>
  <c r="F289"/>
  <c r="F290" s="1"/>
  <c r="F279"/>
  <c r="F269"/>
  <c r="F265"/>
  <c r="F261"/>
  <c r="F703"/>
  <c r="F704" s="1"/>
  <c r="F705" s="1"/>
  <c r="E703"/>
  <c r="E704" s="1"/>
  <c r="E705" s="1"/>
  <c r="D703"/>
  <c r="D704" s="1"/>
  <c r="D705" s="1"/>
  <c r="F693"/>
  <c r="E693"/>
  <c r="D693"/>
  <c r="F688"/>
  <c r="F689" s="1"/>
  <c r="E688"/>
  <c r="E689" s="1"/>
  <c r="D688"/>
  <c r="D689" s="1"/>
  <c r="F672"/>
  <c r="F673" s="1"/>
  <c r="E672"/>
  <c r="E673" s="1"/>
  <c r="D672"/>
  <c r="D673" s="1"/>
  <c r="F662"/>
  <c r="E662"/>
  <c r="D662"/>
  <c r="F658"/>
  <c r="E658"/>
  <c r="D658"/>
  <c r="F654"/>
  <c r="E654"/>
  <c r="D654"/>
  <c r="F644"/>
  <c r="E644"/>
  <c r="F640"/>
  <c r="E640"/>
  <c r="D640"/>
  <c r="F636"/>
  <c r="E636"/>
  <c r="D636"/>
  <c r="F626"/>
  <c r="E626"/>
  <c r="D626"/>
  <c r="F622"/>
  <c r="E622"/>
  <c r="D622"/>
  <c r="F618"/>
  <c r="E618"/>
  <c r="D618"/>
  <c r="F614"/>
  <c r="E614"/>
  <c r="D614"/>
  <c r="F608"/>
  <c r="F609" s="1"/>
  <c r="E608"/>
  <c r="E609" s="1"/>
  <c r="D608"/>
  <c r="D609" s="1"/>
  <c r="F602"/>
  <c r="E602"/>
  <c r="D602"/>
  <c r="F598"/>
  <c r="E598"/>
  <c r="D598"/>
  <c r="F594"/>
  <c r="E594"/>
  <c r="D594"/>
  <c r="F590"/>
  <c r="E590"/>
  <c r="D590"/>
  <c r="F586"/>
  <c r="E586"/>
  <c r="D586"/>
  <c r="F582"/>
  <c r="E582"/>
  <c r="D582"/>
  <c r="F578"/>
  <c r="E578"/>
  <c r="D578"/>
  <c r="F574"/>
  <c r="E574"/>
  <c r="D574"/>
  <c r="F570"/>
  <c r="E570"/>
  <c r="F566"/>
  <c r="E566"/>
  <c r="D566"/>
  <c r="F524"/>
  <c r="E524"/>
  <c r="D524"/>
  <c r="F520"/>
  <c r="E520"/>
  <c r="D520"/>
  <c r="F516"/>
  <c r="E516"/>
  <c r="D516"/>
  <c r="E512"/>
  <c r="E508"/>
  <c r="D508"/>
  <c r="F504"/>
  <c r="E504"/>
  <c r="D504"/>
  <c r="F500"/>
  <c r="E500"/>
  <c r="D500"/>
  <c r="F496"/>
  <c r="E496"/>
  <c r="F492"/>
  <c r="E492"/>
  <c r="D492"/>
  <c r="F488"/>
  <c r="E488"/>
  <c r="D488"/>
  <c r="F484"/>
  <c r="E484"/>
  <c r="D484"/>
  <c r="F480"/>
  <c r="E480"/>
  <c r="D480"/>
  <c r="F476"/>
  <c r="E476"/>
  <c r="D476"/>
  <c r="E472"/>
  <c r="D472"/>
  <c r="F468"/>
  <c r="E468"/>
  <c r="D468"/>
  <c r="F464"/>
  <c r="E464"/>
  <c r="F460"/>
  <c r="E460"/>
  <c r="D460"/>
  <c r="F448"/>
  <c r="F449" s="1"/>
  <c r="F450" s="1"/>
  <c r="E448"/>
  <c r="E449" s="1"/>
  <c r="E450" s="1"/>
  <c r="D448"/>
  <c r="D449" s="1"/>
  <c r="D450" s="1"/>
  <c r="E436"/>
  <c r="E437" s="1"/>
  <c r="D436"/>
  <c r="D437" s="1"/>
  <c r="F425"/>
  <c r="E425"/>
  <c r="D425"/>
  <c r="E421"/>
  <c r="D421"/>
  <c r="E417"/>
  <c r="D417"/>
  <c r="F389"/>
  <c r="E389"/>
  <c r="D389"/>
  <c r="E380"/>
  <c r="D380"/>
  <c r="F372"/>
  <c r="E372"/>
  <c r="D372"/>
  <c r="F368"/>
  <c r="E368"/>
  <c r="E359"/>
  <c r="D359"/>
  <c r="E349"/>
  <c r="E340"/>
  <c r="D340"/>
  <c r="E315"/>
  <c r="E316" s="1"/>
  <c r="D315"/>
  <c r="D316" s="1"/>
  <c r="F309"/>
  <c r="E309"/>
  <c r="D309"/>
  <c r="E305"/>
  <c r="D305"/>
  <c r="E299"/>
  <c r="D299"/>
  <c r="E295"/>
  <c r="D295"/>
  <c r="E289"/>
  <c r="E290" s="1"/>
  <c r="D289"/>
  <c r="D290" s="1"/>
  <c r="F283"/>
  <c r="E283"/>
  <c r="D283"/>
  <c r="E279"/>
  <c r="D279"/>
  <c r="E269"/>
  <c r="D269"/>
  <c r="E265"/>
  <c r="D265"/>
  <c r="E261"/>
  <c r="D261"/>
  <c r="F257"/>
  <c r="E257"/>
  <c r="D257"/>
  <c r="F253"/>
  <c r="E253"/>
  <c r="D253"/>
  <c r="F249"/>
  <c r="E249"/>
  <c r="D249"/>
  <c r="F243"/>
  <c r="F244" s="1"/>
  <c r="E243"/>
  <c r="E244" s="1"/>
  <c r="D243"/>
  <c r="D244" s="1"/>
  <c r="F236"/>
  <c r="E236"/>
  <c r="D236"/>
  <c r="F232"/>
  <c r="E232"/>
  <c r="D232"/>
  <c r="F228"/>
  <c r="E228"/>
  <c r="D228"/>
  <c r="F224"/>
  <c r="E224"/>
  <c r="D224"/>
  <c r="F220"/>
  <c r="E220"/>
  <c r="D220"/>
  <c r="F216"/>
  <c r="E216"/>
  <c r="D216"/>
  <c r="F198"/>
  <c r="E198"/>
  <c r="D198"/>
  <c r="F194"/>
  <c r="E194"/>
  <c r="D194"/>
  <c r="F185"/>
  <c r="E185"/>
  <c r="D185"/>
  <c r="F181"/>
  <c r="E181"/>
  <c r="D181"/>
  <c r="F177"/>
  <c r="E177"/>
  <c r="D177"/>
  <c r="F173"/>
  <c r="E173"/>
  <c r="D173"/>
  <c r="F168"/>
  <c r="E168"/>
  <c r="D168"/>
  <c r="F163"/>
  <c r="E163"/>
  <c r="D163"/>
  <c r="F158"/>
  <c r="E158"/>
  <c r="D158"/>
  <c r="F153"/>
  <c r="E153"/>
  <c r="D153"/>
  <c r="F149"/>
  <c r="E149"/>
  <c r="D149"/>
  <c r="F145"/>
  <c r="E145"/>
  <c r="D145"/>
  <c r="F140"/>
  <c r="E140"/>
  <c r="D140"/>
  <c r="F135"/>
  <c r="E135"/>
  <c r="D135"/>
  <c r="F130"/>
  <c r="E130"/>
  <c r="D130"/>
  <c r="F126"/>
  <c r="E126"/>
  <c r="D126"/>
  <c r="E119"/>
  <c r="E120" s="1"/>
  <c r="D119"/>
  <c r="D120" s="1"/>
  <c r="F103"/>
  <c r="E103"/>
  <c r="D103"/>
  <c r="F77"/>
  <c r="E77"/>
  <c r="D77"/>
  <c r="F34"/>
  <c r="E34"/>
  <c r="D34"/>
  <c r="G626"/>
  <c r="G602"/>
  <c r="G598"/>
  <c r="G594"/>
  <c r="G524"/>
  <c r="G520"/>
  <c r="G516"/>
  <c r="G283"/>
  <c r="G185"/>
  <c r="F561" l="1"/>
  <c r="F694"/>
  <c r="F695" s="1"/>
  <c r="E694"/>
  <c r="E695" s="1"/>
  <c r="E561"/>
  <c r="D561"/>
  <c r="D694"/>
  <c r="D695" s="1"/>
  <c r="D631"/>
  <c r="F631"/>
  <c r="E631"/>
  <c r="E603"/>
  <c r="F603"/>
  <c r="D603"/>
  <c r="G66"/>
  <c r="F667"/>
  <c r="D649"/>
  <c r="F274"/>
  <c r="E274"/>
  <c r="D274"/>
  <c r="E667"/>
  <c r="D667"/>
  <c r="F649"/>
  <c r="E649"/>
  <c r="D431"/>
  <c r="D438" s="1"/>
  <c r="E431"/>
  <c r="E438" s="1"/>
  <c r="F237"/>
  <c r="E237"/>
  <c r="D237"/>
  <c r="G412"/>
  <c r="F340"/>
  <c r="F431" s="1"/>
  <c r="E67"/>
  <c r="E68" s="1"/>
  <c r="E69" s="1"/>
  <c r="E300"/>
  <c r="D300"/>
  <c r="D310"/>
  <c r="E104"/>
  <c r="E105" s="1"/>
  <c r="E106" s="1"/>
  <c r="F310"/>
  <c r="E310"/>
  <c r="E186"/>
  <c r="E187" s="1"/>
  <c r="F300"/>
  <c r="E284"/>
  <c r="E199"/>
  <c r="E200" s="1"/>
  <c r="F284"/>
  <c r="D104"/>
  <c r="D105" s="1"/>
  <c r="D106" s="1"/>
  <c r="F104"/>
  <c r="F105" s="1"/>
  <c r="F106" s="1"/>
  <c r="D186"/>
  <c r="D187" s="1"/>
  <c r="F199"/>
  <c r="F200" s="1"/>
  <c r="D284"/>
  <c r="D67"/>
  <c r="D68" s="1"/>
  <c r="D69" s="1"/>
  <c r="D199"/>
  <c r="D200" s="1"/>
  <c r="F186"/>
  <c r="F187" s="1"/>
  <c r="F67"/>
  <c r="F68" s="1"/>
  <c r="F69" s="1"/>
  <c r="G512"/>
  <c r="F438" l="1"/>
  <c r="D317"/>
  <c r="D318" s="1"/>
  <c r="D439" s="1"/>
  <c r="D451" s="1"/>
  <c r="F317"/>
  <c r="F318" s="1"/>
  <c r="E317"/>
  <c r="E318" s="1"/>
  <c r="E439" s="1"/>
  <c r="E451" s="1"/>
  <c r="E674"/>
  <c r="E675" s="1"/>
  <c r="E706" s="1"/>
  <c r="F674"/>
  <c r="F675" s="1"/>
  <c r="F706" s="1"/>
  <c r="D674"/>
  <c r="D675" s="1"/>
  <c r="D706" s="1"/>
  <c r="G436"/>
  <c r="G437" s="1"/>
  <c r="G688"/>
  <c r="G689" s="1"/>
  <c r="G672"/>
  <c r="G673" s="1"/>
  <c r="G662"/>
  <c r="G658"/>
  <c r="G654"/>
  <c r="G644"/>
  <c r="G640"/>
  <c r="G636"/>
  <c r="G622"/>
  <c r="G618"/>
  <c r="G614"/>
  <c r="G608"/>
  <c r="G609" s="1"/>
  <c r="G590"/>
  <c r="G586"/>
  <c r="G582"/>
  <c r="G578"/>
  <c r="G574"/>
  <c r="G570"/>
  <c r="G566"/>
  <c r="G508"/>
  <c r="G504"/>
  <c r="G500"/>
  <c r="G496"/>
  <c r="G492"/>
  <c r="G488"/>
  <c r="G484"/>
  <c r="G480"/>
  <c r="G476"/>
  <c r="G468"/>
  <c r="G464"/>
  <c r="G460"/>
  <c r="G448"/>
  <c r="G449" s="1"/>
  <c r="G450" s="1"/>
  <c r="G425"/>
  <c r="G421"/>
  <c r="G417"/>
  <c r="G372"/>
  <c r="G315"/>
  <c r="G316" s="1"/>
  <c r="G309"/>
  <c r="G305"/>
  <c r="G299"/>
  <c r="G295"/>
  <c r="G279"/>
  <c r="G284" s="1"/>
  <c r="G269"/>
  <c r="G265"/>
  <c r="G261"/>
  <c r="G257"/>
  <c r="G253"/>
  <c r="G249"/>
  <c r="G243"/>
  <c r="G244" s="1"/>
  <c r="G232"/>
  <c r="G181"/>
  <c r="G177"/>
  <c r="G149"/>
  <c r="G130"/>
  <c r="G119"/>
  <c r="G120" s="1"/>
  <c r="G77"/>
  <c r="G561" l="1"/>
  <c r="E707"/>
  <c r="E708" s="1"/>
  <c r="F707"/>
  <c r="G631"/>
  <c r="G603"/>
  <c r="G274"/>
  <c r="G649"/>
  <c r="G667"/>
  <c r="F439"/>
  <c r="F451" s="1"/>
  <c r="D707"/>
  <c r="D708" s="1"/>
  <c r="G220"/>
  <c r="G224"/>
  <c r="G216"/>
  <c r="G236"/>
  <c r="G228"/>
  <c r="G289"/>
  <c r="G290" s="1"/>
  <c r="G198"/>
  <c r="G153"/>
  <c r="G158"/>
  <c r="G173"/>
  <c r="G135"/>
  <c r="G310"/>
  <c r="G103"/>
  <c r="G104" s="1"/>
  <c r="G105" s="1"/>
  <c r="G106" s="1"/>
  <c r="G145"/>
  <c r="G413"/>
  <c r="G703"/>
  <c r="G704" s="1"/>
  <c r="G705" s="1"/>
  <c r="G126"/>
  <c r="G194"/>
  <c r="G168"/>
  <c r="G140"/>
  <c r="G163"/>
  <c r="G300"/>
  <c r="G693"/>
  <c r="G694" s="1"/>
  <c r="G389"/>
  <c r="G380"/>
  <c r="G368"/>
  <c r="G359"/>
  <c r="G349"/>
  <c r="G340"/>
  <c r="G34"/>
  <c r="F708" l="1"/>
  <c r="G431"/>
  <c r="G438" s="1"/>
  <c r="G237"/>
  <c r="G186"/>
  <c r="G187" s="1"/>
  <c r="G695"/>
  <c r="G199"/>
  <c r="G200" s="1"/>
  <c r="G67"/>
  <c r="G68" s="1"/>
  <c r="G69" s="1"/>
  <c r="G317"/>
  <c r="G674"/>
  <c r="G675" s="1"/>
  <c r="G706" l="1"/>
  <c r="G707" s="1"/>
  <c r="G318"/>
  <c r="G439" s="1"/>
  <c r="G451" l="1"/>
  <c r="G708" s="1"/>
  <c r="D8" i="2" l="1"/>
  <c r="E8" s="1"/>
  <c r="D9"/>
  <c r="E9" s="1"/>
  <c r="D10"/>
  <c r="E10" s="1"/>
  <c r="D11"/>
  <c r="E11" s="1"/>
  <c r="D12"/>
  <c r="E12" s="1"/>
  <c r="D13"/>
  <c r="E13" s="1"/>
  <c r="D14"/>
  <c r="E14" s="1"/>
  <c r="D15"/>
  <c r="E15" s="1"/>
  <c r="D17"/>
  <c r="E17" s="1"/>
  <c r="D19"/>
  <c r="E19" s="1"/>
  <c r="D20"/>
  <c r="E20" s="1"/>
  <c r="D21"/>
  <c r="E21" s="1"/>
  <c r="D22"/>
  <c r="E22" s="1"/>
  <c r="D23"/>
  <c r="E23" s="1"/>
  <c r="D24"/>
  <c r="E24" s="1"/>
  <c r="D25"/>
  <c r="E25" s="1"/>
  <c r="D26"/>
  <c r="E26" s="1"/>
  <c r="D27"/>
  <c r="E27" s="1"/>
  <c r="D7"/>
  <c r="E7" s="1"/>
  <c r="B29"/>
  <c r="D28" l="1"/>
  <c r="D16"/>
  <c r="E16"/>
  <c r="E28"/>
  <c r="D29" l="1"/>
  <c r="E29"/>
  <c r="B31" l="1"/>
  <c r="D14" i="1"/>
  <c r="E14"/>
  <c r="F14" l="1"/>
</calcChain>
</file>

<file path=xl/sharedStrings.xml><?xml version="1.0" encoding="utf-8"?>
<sst xmlns="http://schemas.openxmlformats.org/spreadsheetml/2006/main" count="1030" uniqueCount="451">
  <si>
    <t>Public Works</t>
  </si>
  <si>
    <t>Housing</t>
  </si>
  <si>
    <t>Housing &amp; Urban Development</t>
  </si>
  <si>
    <t>Power</t>
  </si>
  <si>
    <t>C-Capital Account of Economic Services (e) Capital Account of Energy</t>
  </si>
  <si>
    <t>Capital Outlay on Power Projects</t>
  </si>
  <si>
    <t>Voted</t>
  </si>
  <si>
    <t>Major /Sub-Major/Minor/Sub/Detailed Heads</t>
  </si>
  <si>
    <t>Total</t>
  </si>
  <si>
    <t>REVENUE SECTION</t>
  </si>
  <si>
    <t>M.H.</t>
  </si>
  <si>
    <t>General</t>
  </si>
  <si>
    <t>Maintenance and Repairs</t>
  </si>
  <si>
    <t>Hydel Generation</t>
  </si>
  <si>
    <t>Machinery &amp; Equipment</t>
  </si>
  <si>
    <t>Purchase of Power</t>
  </si>
  <si>
    <t>Payment of NTPC, NHPC etc.</t>
  </si>
  <si>
    <t>Other Expenditure</t>
  </si>
  <si>
    <t>60.00.71</t>
  </si>
  <si>
    <t>Rothak Micro Hydel Scheme</t>
  </si>
  <si>
    <t>Rimbi Micro Hydel Scheme</t>
  </si>
  <si>
    <t>62.00.71</t>
  </si>
  <si>
    <t>Lower Lagyap Hydel Project</t>
  </si>
  <si>
    <t>63.00.71</t>
  </si>
  <si>
    <t>Rongnichu Hydel Scheme Stage II</t>
  </si>
  <si>
    <t>64.00.71</t>
  </si>
  <si>
    <t>Chaten Hydel Scheme</t>
  </si>
  <si>
    <t>66.00.71</t>
  </si>
  <si>
    <t>Lachung Hydel Scheme</t>
  </si>
  <si>
    <t>67.00.71</t>
  </si>
  <si>
    <t>Upper Rongnichu Hydel Project</t>
  </si>
  <si>
    <t>68.00.71</t>
  </si>
  <si>
    <t>Meyong Hydel Project</t>
  </si>
  <si>
    <t>69.00.71</t>
  </si>
  <si>
    <t>Kalez Khola Hydel Project</t>
  </si>
  <si>
    <t>70.00.71</t>
  </si>
  <si>
    <t>Diesel/Gas Power Generation</t>
  </si>
  <si>
    <t>Diesel Power Station, Gangtok</t>
  </si>
  <si>
    <t>Transmission &amp; Distribution</t>
  </si>
  <si>
    <t>Head Office Establishment</t>
  </si>
  <si>
    <t>63.45.73</t>
  </si>
  <si>
    <t>Maintenance of Other Distribution lines</t>
  </si>
  <si>
    <t>63.45.74</t>
  </si>
  <si>
    <t>63.45.77</t>
  </si>
  <si>
    <t>63.45.79</t>
  </si>
  <si>
    <t>Maintenance of T &amp; D under REC</t>
  </si>
  <si>
    <t>63.45.81</t>
  </si>
  <si>
    <t>Maintenance of 66KV Sub-Station</t>
  </si>
  <si>
    <t>63.46.76</t>
  </si>
  <si>
    <t>63.47.72</t>
  </si>
  <si>
    <t>63.48.75</t>
  </si>
  <si>
    <t>63.48.78</t>
  </si>
  <si>
    <t>Direction &amp; Administration</t>
  </si>
  <si>
    <t>00.44.01</t>
  </si>
  <si>
    <t>Salaries</t>
  </si>
  <si>
    <t>00.44.11</t>
  </si>
  <si>
    <t>00.44.13</t>
  </si>
  <si>
    <t>Office Expenses</t>
  </si>
  <si>
    <t>00.44.14</t>
  </si>
  <si>
    <t>00.46.01</t>
  </si>
  <si>
    <t>00.46.11</t>
  </si>
  <si>
    <t>00.46.13</t>
  </si>
  <si>
    <t>00.47.01</t>
  </si>
  <si>
    <t>00.47.11</t>
  </si>
  <si>
    <t>00.47.13</t>
  </si>
  <si>
    <t>00.48.01</t>
  </si>
  <si>
    <t>00.48.11</t>
  </si>
  <si>
    <t>00.48.13</t>
  </si>
  <si>
    <t>CAPITAL SECTION</t>
  </si>
  <si>
    <t>Rural Electrification</t>
  </si>
  <si>
    <t>WorkCharged Establishment</t>
  </si>
  <si>
    <t>Wages</t>
  </si>
  <si>
    <t>60.83.02</t>
  </si>
  <si>
    <t>60.84.02</t>
  </si>
  <si>
    <t>60.85.02</t>
  </si>
  <si>
    <t>Other Maintenance Expenditure</t>
  </si>
  <si>
    <t>61.83.21</t>
  </si>
  <si>
    <t>61.84.21</t>
  </si>
  <si>
    <t>61.85.21</t>
  </si>
  <si>
    <t>61.86.21</t>
  </si>
  <si>
    <t>61.87.21</t>
  </si>
  <si>
    <t>61.88.21</t>
  </si>
  <si>
    <t>61.89.21</t>
  </si>
  <si>
    <t>61.90.21</t>
  </si>
  <si>
    <t>60.78.02</t>
  </si>
  <si>
    <t>61.77.21</t>
  </si>
  <si>
    <t>61.78.21</t>
  </si>
  <si>
    <t>61.79.21</t>
  </si>
  <si>
    <t>61.80.21</t>
  </si>
  <si>
    <t>61.81.21</t>
  </si>
  <si>
    <t>61.82.21</t>
  </si>
  <si>
    <t>II. Details of the estimates and the heads under which this grant will be accounted for:</t>
  </si>
  <si>
    <t>Revenue</t>
  </si>
  <si>
    <t>Capital</t>
  </si>
  <si>
    <t>05.053</t>
  </si>
  <si>
    <t>Maintenance  of Transmission line &amp; Sub-Station</t>
  </si>
  <si>
    <t>Rabomchu Hydel Scheme</t>
  </si>
  <si>
    <t>C-Economic Services (e) Energy</t>
  </si>
  <si>
    <t>A-General Services (d) Administrative  Services</t>
  </si>
  <si>
    <t>B-Social Services (c) Water Supply, Sanitation,</t>
  </si>
  <si>
    <t>Work Charged Establishment</t>
  </si>
  <si>
    <t>(In Thousands of Rupees)</t>
  </si>
  <si>
    <t>General Pool Accommodation</t>
  </si>
  <si>
    <t>Rec</t>
  </si>
  <si>
    <t>Deendayal Upadhaya Gram Jyoti Yojana (DDUGJY)</t>
  </si>
  <si>
    <t>Non-Conventional Sources of Energy</t>
  </si>
  <si>
    <t>New &amp; Renewable Sources of Energy</t>
  </si>
  <si>
    <t>Maintenance of Distribution line, Gangtok</t>
  </si>
  <si>
    <t>Maintenance  of Distribution line under Singtam Sub-Division</t>
  </si>
  <si>
    <t>Power, 80.911-Deduct Recoveries of Over Payments</t>
  </si>
  <si>
    <t>MR</t>
  </si>
  <si>
    <t>Nr</t>
  </si>
  <si>
    <t>60.00.02</t>
  </si>
  <si>
    <t>63.00.02</t>
  </si>
  <si>
    <t>Diff</t>
  </si>
  <si>
    <t xml:space="preserve">Wages </t>
  </si>
  <si>
    <t>62.00.02</t>
  </si>
  <si>
    <t>64.00.02</t>
  </si>
  <si>
    <t>67.00.02</t>
  </si>
  <si>
    <t>68.00.02</t>
  </si>
  <si>
    <t>69.00.02</t>
  </si>
  <si>
    <t>70.00.02</t>
  </si>
  <si>
    <t>71.00.02</t>
  </si>
  <si>
    <t>00.44.02</t>
  </si>
  <si>
    <t>Rimbi Hydel Scheme Stage II</t>
  </si>
  <si>
    <t>DEMAND NO. 31</t>
  </si>
  <si>
    <t>POWER</t>
  </si>
  <si>
    <t>Actuals</t>
  </si>
  <si>
    <t>Budget 
Estimate</t>
  </si>
  <si>
    <t>Diesel Power Station, Mangan/Raj Bhawan</t>
  </si>
  <si>
    <t>Diesel/ Gas Power Generation</t>
  </si>
  <si>
    <t>New and Renewable Energy</t>
  </si>
  <si>
    <t>Electrical Repairs of Office Buildings under Gangtok District</t>
  </si>
  <si>
    <t>Maintenance and Repairs of Office Buildings under Gangtok District</t>
  </si>
  <si>
    <t>Electrical Maintenance &amp; Repairs of Govt. Quarters under Gangtok District</t>
  </si>
  <si>
    <t>Civil Maintenance of Quarters under Gangtok District</t>
  </si>
  <si>
    <t>Gangtok District</t>
  </si>
  <si>
    <t>Electrical Repairs of Office Buildings under Gyalshing District</t>
  </si>
  <si>
    <t>Maintenance and Repairs of Office Buildings under Gyalshing District</t>
  </si>
  <si>
    <t>Electrical Maintenance &amp; Repairs of Govt. Quarters under Gyalshing District</t>
  </si>
  <si>
    <t>Civil Maintenance of Quarters under Gyalshing District</t>
  </si>
  <si>
    <t>Gyalshing District</t>
  </si>
  <si>
    <t>Electrical Repairs of Office Buildings under Mangan District</t>
  </si>
  <si>
    <t>Maintenance and Repairs of Office Buildings under Mangan District</t>
  </si>
  <si>
    <t>Electrical Maintenance &amp; Repairs of Govt. Quarters under Mangan District</t>
  </si>
  <si>
    <t>Civil Maintenance of Quarters under Mangan District</t>
  </si>
  <si>
    <t>Mangan District</t>
  </si>
  <si>
    <t>Electrical Repairs of Office Buildings under Namchi District</t>
  </si>
  <si>
    <t>Maintenance and Repairs of Office Buildings under Namchi District</t>
  </si>
  <si>
    <t>Electrical Maintenance &amp; Repairs of Govt. Quarters under Namchi District</t>
  </si>
  <si>
    <t>Civil Maintenance of Quarters under Namchi District</t>
  </si>
  <si>
    <t>Namchi District</t>
  </si>
  <si>
    <t>Pakyong District</t>
  </si>
  <si>
    <t>Soreng District</t>
  </si>
  <si>
    <t>49.00.01</t>
  </si>
  <si>
    <t>49.00.02</t>
  </si>
  <si>
    <t>49.00.11</t>
  </si>
  <si>
    <t>49.00.13</t>
  </si>
  <si>
    <t>Office Expense</t>
  </si>
  <si>
    <t>50.00.01</t>
  </si>
  <si>
    <t>50.00.11</t>
  </si>
  <si>
    <t>50.00.13</t>
  </si>
  <si>
    <t>Electricity Subsidy to Rural Domestic Consumers through DBT</t>
  </si>
  <si>
    <t xml:space="preserve">Machinery and Equipment </t>
  </si>
  <si>
    <t xml:space="preserve">Head Office </t>
  </si>
  <si>
    <t>00.105</t>
  </si>
  <si>
    <t>Supporting Programmes</t>
  </si>
  <si>
    <t>Materials and Supplies</t>
  </si>
  <si>
    <t>Medical Treatment</t>
  </si>
  <si>
    <t>Allowances</t>
  </si>
  <si>
    <t>Leave Travel Concession</t>
  </si>
  <si>
    <t>Training Expenses</t>
  </si>
  <si>
    <t>Domestic Travel Expenses</t>
  </si>
  <si>
    <t>Foreign Travel Expenses</t>
  </si>
  <si>
    <t>Fuel and Lubricants</t>
  </si>
  <si>
    <t>00.44.06</t>
  </si>
  <si>
    <t>00.44.07</t>
  </si>
  <si>
    <t>00.44.08</t>
  </si>
  <si>
    <t>00.44.09</t>
  </si>
  <si>
    <t>00.44.12</t>
  </si>
  <si>
    <t>00.44.24</t>
  </si>
  <si>
    <t>00.46.06</t>
  </si>
  <si>
    <t>00.46.07</t>
  </si>
  <si>
    <t>00.46.24</t>
  </si>
  <si>
    <t>00.47.06</t>
  </si>
  <si>
    <t>00.47.07</t>
  </si>
  <si>
    <t>00.47.24</t>
  </si>
  <si>
    <t>00.48.06</t>
  </si>
  <si>
    <t>00.48.07</t>
  </si>
  <si>
    <t>00.48.24</t>
  </si>
  <si>
    <t>Domestic Travel Expense</t>
  </si>
  <si>
    <t>49.00.06</t>
  </si>
  <si>
    <t>49.00.07</t>
  </si>
  <si>
    <t>50.00.06</t>
  </si>
  <si>
    <t>50.00.07</t>
  </si>
  <si>
    <t>50.00.24</t>
  </si>
  <si>
    <t>00.44.49</t>
  </si>
  <si>
    <t>Other Revenue Expenditure</t>
  </si>
  <si>
    <t>00.44.29</t>
  </si>
  <si>
    <t>Repair and Maintenance</t>
  </si>
  <si>
    <t>Grant in Aid General</t>
  </si>
  <si>
    <t>65</t>
  </si>
  <si>
    <t>Mechanical Division</t>
  </si>
  <si>
    <t>65.44.01</t>
  </si>
  <si>
    <t>65.44.02</t>
  </si>
  <si>
    <t>65.44.06</t>
  </si>
  <si>
    <t>65.44.07</t>
  </si>
  <si>
    <t>65.44.11</t>
  </si>
  <si>
    <t>65.44.13</t>
  </si>
  <si>
    <t>65.44.24</t>
  </si>
  <si>
    <t>66</t>
  </si>
  <si>
    <t>Government Non Residential Buildings</t>
  </si>
  <si>
    <t>66.00.49</t>
  </si>
  <si>
    <t>00.45.29</t>
  </si>
  <si>
    <t>00.55</t>
  </si>
  <si>
    <t>00.55.49</t>
  </si>
  <si>
    <t>60.00.29</t>
  </si>
  <si>
    <t>Rongnichu Hydro Electric Scheme (Jali Power House)</t>
  </si>
  <si>
    <t>61.00.29</t>
  </si>
  <si>
    <t>62.00.29</t>
  </si>
  <si>
    <t>63.00.29</t>
  </si>
  <si>
    <t>64.00.29</t>
  </si>
  <si>
    <t>65.00.29</t>
  </si>
  <si>
    <t>66.00.29</t>
  </si>
  <si>
    <t>67.00.29</t>
  </si>
  <si>
    <t>68.00.29</t>
  </si>
  <si>
    <t>69.00.29</t>
  </si>
  <si>
    <t>Direction and Administration</t>
  </si>
  <si>
    <t>45.00.02</t>
  </si>
  <si>
    <t>46.00.02</t>
  </si>
  <si>
    <t>47.00.02</t>
  </si>
  <si>
    <t>48.00.02</t>
  </si>
  <si>
    <t>50.00.02</t>
  </si>
  <si>
    <t>Machinery and Equipment</t>
  </si>
  <si>
    <t>45.71.29</t>
  </si>
  <si>
    <t>45.72.29</t>
  </si>
  <si>
    <t>45.73.29</t>
  </si>
  <si>
    <t>Maintenance of Distribution line</t>
  </si>
  <si>
    <t>49.71.29</t>
  </si>
  <si>
    <t>45.75.29</t>
  </si>
  <si>
    <t>45.76.29</t>
  </si>
  <si>
    <t>Maintenance of Electrical Installations</t>
  </si>
  <si>
    <t>46.71.29</t>
  </si>
  <si>
    <t>47.71.29</t>
  </si>
  <si>
    <t>48.71.29</t>
  </si>
  <si>
    <t xml:space="preserve">Maintenance of Distribution line under Ravongla </t>
  </si>
  <si>
    <t>48.72.29</t>
  </si>
  <si>
    <t>49.72.29</t>
  </si>
  <si>
    <t xml:space="preserve">Maintenance of Electrical Installations </t>
  </si>
  <si>
    <t>50.71.29</t>
  </si>
  <si>
    <t>68</t>
  </si>
  <si>
    <t>69</t>
  </si>
  <si>
    <t xml:space="preserve">69.00.33 </t>
  </si>
  <si>
    <t>Subsidies</t>
  </si>
  <si>
    <t>Sikkim Renewable Energy Development Agency</t>
  </si>
  <si>
    <t>Transfer to Reserve Funds/ Deposits</t>
  </si>
  <si>
    <t>Trasfer to Sikkim Electricity Regulatory Commission Fund</t>
  </si>
  <si>
    <t>75.00.71</t>
  </si>
  <si>
    <t>68.00.49</t>
  </si>
  <si>
    <t>Printing and Publications</t>
  </si>
  <si>
    <t>Digital Equipments</t>
  </si>
  <si>
    <t>00.44.16</t>
  </si>
  <si>
    <t>00.44.19</t>
  </si>
  <si>
    <t>00.44.26</t>
  </si>
  <si>
    <t>Advertising and Publicity</t>
  </si>
  <si>
    <t>00.44.28</t>
  </si>
  <si>
    <t>Professional Services</t>
  </si>
  <si>
    <t>62.71.36</t>
  </si>
  <si>
    <t>Grant in Aid Salaries</t>
  </si>
  <si>
    <t>Sikkim Electricity Regulatory Commission Fund</t>
  </si>
  <si>
    <t xml:space="preserve">Creation of Additional Infrastructure under DDUGJY Scheme for Electrification of remaining Rural Households under Saubhagya </t>
  </si>
  <si>
    <t>Infrastructural Assets</t>
  </si>
  <si>
    <t>Survey, Design, Supply, Erection, Testing &amp; Commissioning and Documentation of Electrical Networks for System Strengthening and Energy Meter in Gangtok (III &amp; IV, Ranipool) Towns IPDS</t>
  </si>
  <si>
    <t>LLHP- Tadong</t>
  </si>
  <si>
    <t>45.53.73</t>
  </si>
  <si>
    <t>45.52.73</t>
  </si>
  <si>
    <t>State Share of ADB Project</t>
  </si>
  <si>
    <t>Upgradation of Electricity under Temi- Namphing Constituency</t>
  </si>
  <si>
    <t>48.51.73</t>
  </si>
  <si>
    <t>44.63.72</t>
  </si>
  <si>
    <t>44.62.73</t>
  </si>
  <si>
    <t>Buildings and Structures</t>
  </si>
  <si>
    <t>Fabrication and Lattice Structure at DPH</t>
  </si>
  <si>
    <t>44.64.72</t>
  </si>
  <si>
    <t>Remodeling of Roof at Power Secretariat</t>
  </si>
  <si>
    <t>Maintenance and Distribution System</t>
  </si>
  <si>
    <t>45.55.73</t>
  </si>
  <si>
    <t>44.66.73</t>
  </si>
  <si>
    <t>System Augumentation, Renovation, Modernisation &amp; Strengthening of Power Transmission &amp; Distribution Network of Sikkim</t>
  </si>
  <si>
    <t>70.00.29</t>
  </si>
  <si>
    <t>44.61.73</t>
  </si>
  <si>
    <t>Rent, Rates and Taxes for Land and Buildings</t>
  </si>
  <si>
    <t>2024-25</t>
  </si>
  <si>
    <t>Providing Stable and Regular power supply</t>
  </si>
  <si>
    <t>44.63.27</t>
  </si>
  <si>
    <t>Minor Civil and Electric Works</t>
  </si>
  <si>
    <t>Land Compensation</t>
  </si>
  <si>
    <t>44.70.78</t>
  </si>
  <si>
    <t xml:space="preserve">Land </t>
  </si>
  <si>
    <t>Drawing of 11 KV Backfeed Line from 132/66/11 KV Sub-station Chalamthang Samardung to 11/11 KV Sub-station at Shanti Nagar for alternate power supply to Singtam Bazar and surrounding areas</t>
  </si>
  <si>
    <t>45.57.73</t>
  </si>
  <si>
    <t>50.55.73</t>
  </si>
  <si>
    <t>44.71.73</t>
  </si>
  <si>
    <t>Revenue Management System Including Integration with Prepaid Meters</t>
  </si>
  <si>
    <t>49.58.73</t>
  </si>
  <si>
    <t>Replacement of damaged LT cable with provision of LT Feeder Piller and renovation of existing DT at Chongay Tar</t>
  </si>
  <si>
    <t>45.58.73</t>
  </si>
  <si>
    <t xml:space="preserve">Survey, Design, Supply, Erection, Testing &amp; Commissioning and Documentations of Electrical Network for System Strengthening and Energy Meter in two circles consisting of Gangtok (I &amp; II) and Mangan Towns under IPDS </t>
  </si>
  <si>
    <t>45.59.73</t>
  </si>
  <si>
    <t>Wellness Park</t>
  </si>
  <si>
    <t>45.60.52</t>
  </si>
  <si>
    <t>46.52.73</t>
  </si>
  <si>
    <t>47.53.73</t>
  </si>
  <si>
    <t>Construction of 66 KV line from Lachung to Maltin i/c construction of 11/66 KV, 5MVA step up substation at Lachung HEP</t>
  </si>
  <si>
    <t>47.54.73</t>
  </si>
  <si>
    <t>44.72.73</t>
  </si>
  <si>
    <t>Construction of two additional towers in the outgoing project 132 KV transmission line from Chuchachen HEP to Samardong Pooling Station</t>
  </si>
  <si>
    <t>44.73.73</t>
  </si>
  <si>
    <t>Strengthening, augmentation, development and segretation of KHEP 11KV transmission line for KKHEP dedicated feeder from 132/66/11 KV control room till Saphong under Gyalshing, West District</t>
  </si>
  <si>
    <t>44.75.52</t>
  </si>
  <si>
    <t>Machinery and Equipments</t>
  </si>
  <si>
    <t>DG Set for Diesel Power House, Gangtok</t>
  </si>
  <si>
    <t>44.76.52</t>
  </si>
  <si>
    <t>44.74.73</t>
  </si>
  <si>
    <t>Repair and Minatenance</t>
  </si>
  <si>
    <t>UPS Battery Bank for SLAS</t>
  </si>
  <si>
    <t>Strengthening, improvement including upgradation of 11KV transmission line network from 66/11KV Rabomchu to 2 x 1 11 MV HEP, Chaten near Lachen under Chungthang Division, North Sikkim</t>
  </si>
  <si>
    <t>Providing three phase HT power supply to ATTC College at Bardang under Rangpo Circle, Pakyong District</t>
  </si>
  <si>
    <t>Design, Supply, Installation, Testing and Commissioning of 66/11 KV, 3x5 MVA, Sub-station with LILO Arrangement at Chakung, Soreng</t>
  </si>
  <si>
    <t>45.60.73</t>
  </si>
  <si>
    <t xml:space="preserve">Chujachen Rangpo 132 KV </t>
  </si>
  <si>
    <t>72.00.29</t>
  </si>
  <si>
    <t>Repair and Miantenance</t>
  </si>
  <si>
    <t>Grant to Sikkim Power Investment Corporation Ltd. (SPICL)</t>
  </si>
  <si>
    <t>00.51.31</t>
  </si>
  <si>
    <t>49.59.73</t>
  </si>
  <si>
    <t>64.00.73</t>
  </si>
  <si>
    <t>Infrastructural Asset</t>
  </si>
  <si>
    <t>44.00.51</t>
  </si>
  <si>
    <t>Motor Vehicles</t>
  </si>
  <si>
    <t>44.00.72</t>
  </si>
  <si>
    <t>Installation of Flood Light at Majitar Cricket Ground</t>
  </si>
  <si>
    <t>47.56.73</t>
  </si>
  <si>
    <t>Drawing of 11KV HT transmission line to Mulukey from 15 MVA 66/11KV sub-station at Rhenock Pakyong District</t>
  </si>
  <si>
    <t>49.60.73</t>
  </si>
  <si>
    <t>Providing and Installation of Street Light from Temi Bazar to Tarku Zero under Temi-Namphing Constituency</t>
  </si>
  <si>
    <t>48.52.73</t>
  </si>
  <si>
    <t>Electrification work at Palchen Choeling Monastery at Ralang under Barfung Constituency</t>
  </si>
  <si>
    <t>48.53.73</t>
  </si>
  <si>
    <t>44.77.73</t>
  </si>
  <si>
    <t>State Share of Revamped Distribution System Scheme (RDSS - Loss Reduction)</t>
  </si>
  <si>
    <t>44.78.73</t>
  </si>
  <si>
    <t>State Share of Revamped Distribution System Scheme (RDSS - Smart Metering)</t>
  </si>
  <si>
    <t>45.74.29</t>
  </si>
  <si>
    <t>Renovation and Upgradation of Protection System of E&amp;PD Sikkim Part B, North East</t>
  </si>
  <si>
    <t>Renovation and Upgradation of Protection System of E&amp;PD Sikkim Part A, South- West</t>
  </si>
  <si>
    <t>System Augmentation, Renovation, Modernisation and Strengthening of Power Distribution Network of areas under Gyalshing, Soreng, Namchi and Jorethang</t>
  </si>
  <si>
    <t>Augmentation of 63 KVA to 500 KVA sub-station at Chu Phendan under Chungthang Sub-Division</t>
  </si>
  <si>
    <t xml:space="preserve"> Revised 
Estimate</t>
  </si>
  <si>
    <t>2025-26</t>
  </si>
  <si>
    <t>Sikkim Power Development Project under ADB (Central Share)</t>
  </si>
  <si>
    <t>44.79.73</t>
  </si>
  <si>
    <t>00.47.14</t>
  </si>
  <si>
    <t>Rent, Rates and Taxes for Land and Building</t>
  </si>
  <si>
    <t>45.61.60</t>
  </si>
  <si>
    <t>PMA Charges under IPDS</t>
  </si>
  <si>
    <t>Other Capital Expenditure</t>
  </si>
  <si>
    <t>Revamping of 11KV HT Transmission &amp; Distribution System in Tathangchen</t>
  </si>
  <si>
    <t>45.62.73</t>
  </si>
  <si>
    <t>Purchase of 10 MVA Transformer</t>
  </si>
  <si>
    <t>44.80.73</t>
  </si>
  <si>
    <t>Guest House</t>
  </si>
  <si>
    <t>46.72.29</t>
  </si>
  <si>
    <t>Establishment of Workshop at LLHP</t>
  </si>
  <si>
    <t>44.81.72</t>
  </si>
  <si>
    <t>Building and Structures</t>
  </si>
  <si>
    <t>Installation of 63 KVA Sub-Station alongwith Street light at Phodong Mendoling Gumpa</t>
  </si>
  <si>
    <t>47.57.73</t>
  </si>
  <si>
    <t>44.00.60</t>
  </si>
  <si>
    <t>O&amp;M Expenses of Rangpo and New-Melli PGCIL GIS Sub-Station Bays</t>
  </si>
  <si>
    <t>73.00.29</t>
  </si>
  <si>
    <t>Repair of Road at LLHP Complex</t>
  </si>
  <si>
    <t>61.92.29</t>
  </si>
  <si>
    <t>Restoration of HT &amp; LT Distribution Network at VIP Division HQ-II</t>
  </si>
  <si>
    <t>45.63.73</t>
  </si>
  <si>
    <t>44.82.73</t>
  </si>
  <si>
    <t xml:space="preserve">Renovation and Upgradation of Protection System of E&amp;PD Sikkim Part B, North East- State </t>
  </si>
  <si>
    <t>I. Estimate of the amount required in the year ending 31st March, 2027 to defray the charges in respect of Power</t>
  </si>
  <si>
    <t>Improvement, Upgradation and Revamping of T &amp; D Power System of Gangtok (SASCI)</t>
  </si>
  <si>
    <t>44.83.73</t>
  </si>
  <si>
    <t>62</t>
  </si>
  <si>
    <t>Extra High Voltage</t>
  </si>
  <si>
    <t>62.44.01</t>
  </si>
  <si>
    <t>62.44.02</t>
  </si>
  <si>
    <t>62.44.06</t>
  </si>
  <si>
    <t>62.44.07</t>
  </si>
  <si>
    <t>63</t>
  </si>
  <si>
    <t>Independent Power Project</t>
  </si>
  <si>
    <t>64</t>
  </si>
  <si>
    <t>State Load Dispatch Centre</t>
  </si>
  <si>
    <t>64.44.01</t>
  </si>
  <si>
    <t>64.44.02</t>
  </si>
  <si>
    <t>64.44.06</t>
  </si>
  <si>
    <t>64.44.07</t>
  </si>
  <si>
    <t>44.00.01</t>
  </si>
  <si>
    <t>44.00.02</t>
  </si>
  <si>
    <t>44.00.06</t>
  </si>
  <si>
    <t>44.00.07</t>
  </si>
  <si>
    <t>44.00.11</t>
  </si>
  <si>
    <t>44.00.13</t>
  </si>
  <si>
    <t>44.00.24</t>
  </si>
  <si>
    <t>63.00.01</t>
  </si>
  <si>
    <t>63.00.06</t>
  </si>
  <si>
    <t>63.00.07</t>
  </si>
  <si>
    <t>63.00.11</t>
  </si>
  <si>
    <t>63.00.13</t>
  </si>
  <si>
    <t>63.00.24</t>
  </si>
  <si>
    <t>Emoluments of Chairpersons, Advisors and OSDs</t>
  </si>
  <si>
    <t>70.00.49</t>
  </si>
  <si>
    <t>62.71.31</t>
  </si>
  <si>
    <t>Construction of 66/11 KV SUB Transformer alongwith LILO arrangement in existing 66KV Line at Namthang, Maneydara</t>
  </si>
  <si>
    <t>48.54.73</t>
  </si>
  <si>
    <t xml:space="preserve">Restoration of Single Circuit 66 KV transmission line from Meyongchu to Chungthang and 66 KV Double Circuit transmission line from Chungthang to Rabonchu </t>
  </si>
  <si>
    <t>47.58.73</t>
  </si>
  <si>
    <t>Implementation of Sub Station, Automation System (SAS) amd availability based tarrif (ABT) metering for real time monitoring, control, energy auditing and computation of transmission and distribution losses under Sikkim State Load Dispatch Centre</t>
  </si>
  <si>
    <t>44.84.73</t>
  </si>
  <si>
    <t>System strengthening and Energy Metering of Singtam, Rangpo, Namchi, Jorethang, Nayabazar, Gyalshing under IPDS</t>
  </si>
  <si>
    <t>44.85.73</t>
  </si>
  <si>
    <t>PM Surya Ghar Bijlee Yojana</t>
  </si>
  <si>
    <t>44.86.73</t>
  </si>
  <si>
    <t>63.00.28</t>
  </si>
  <si>
    <t>63.00.26</t>
  </si>
  <si>
    <t>63.00.27</t>
  </si>
  <si>
    <t>Minior Civil and Electric Works</t>
  </si>
  <si>
    <t>Providing 3-phase dedicated service connection for construction of Regulated Scrap Facility under SNT at Mining Ground</t>
  </si>
  <si>
    <t>49.61.73</t>
  </si>
  <si>
    <t>44.87.73</t>
  </si>
  <si>
    <t>Purchase of Current Transformer &amp; Potential Transformer (CT&amp;PT) and Current Transformer Error Tester</t>
  </si>
  <si>
    <t>Repair of damaged 66KV Sub Station at Sichey</t>
  </si>
  <si>
    <t>45.77.29</t>
  </si>
  <si>
    <t>Paver block for approch road at Sichey Sub Station</t>
  </si>
  <si>
    <t>61.93.29</t>
  </si>
  <si>
    <t>Establishment of Security Operation Centre (SOC) and Network Operation Centre (NOC) at State Load Dispatch Centre</t>
  </si>
  <si>
    <t>44.88.73</t>
  </si>
  <si>
    <t>Restoration of electricty supply at acclimatisation centre at Sherathang under JNR Division</t>
  </si>
  <si>
    <t>44.89.73</t>
  </si>
  <si>
    <t>Ornamental Lights for Golden Jubilee Celebration</t>
  </si>
  <si>
    <t>44.90.73</t>
  </si>
  <si>
    <t>Intensive Electrification of Villages including strengthening and modernization of Rural Electricity Infrastructure</t>
  </si>
  <si>
    <t>State Share for Revamped Distribution Scheme (RDSS - Border Area)</t>
  </si>
  <si>
    <t>44.91.73</t>
  </si>
</sst>
</file>

<file path=xl/styles.xml><?xml version="1.0" encoding="utf-8"?>
<styleSheet xmlns="http://schemas.openxmlformats.org/spreadsheetml/2006/main">
  <numFmts count="9">
    <numFmt numFmtId="43" formatCode="_ * #,##0.00_ ;_ * \-#,##0.00_ ;_ * &quot;-&quot;??_ ;_ @_ "/>
    <numFmt numFmtId="164" formatCode="0#"/>
    <numFmt numFmtId="165" formatCode="0##"/>
    <numFmt numFmtId="166" formatCode="##"/>
    <numFmt numFmtId="167" formatCode="00000#"/>
    <numFmt numFmtId="168" formatCode="00.000"/>
    <numFmt numFmtId="169" formatCode="0#.000"/>
    <numFmt numFmtId="170" formatCode="00.00"/>
    <numFmt numFmtId="171" formatCode="00"/>
  </numFmts>
  <fonts count="10">
    <font>
      <sz val="10"/>
      <name val="Arial"/>
    </font>
    <font>
      <sz val="10"/>
      <name val="Arial"/>
      <family val="2"/>
    </font>
    <font>
      <sz val="10"/>
      <name val="Courier"/>
      <family val="3"/>
    </font>
    <font>
      <sz val="10"/>
      <name val="Courier"/>
      <family val="3"/>
    </font>
    <font>
      <b/>
      <sz val="10"/>
      <name val="Arial"/>
      <family val="2"/>
    </font>
    <font>
      <b/>
      <sz val="10"/>
      <name val="Times New Roman"/>
      <family val="1"/>
    </font>
    <font>
      <sz val="10"/>
      <name val="Times New Roman"/>
      <family val="1"/>
    </font>
    <font>
      <b/>
      <i/>
      <sz val="10"/>
      <name val="Times New Roman"/>
      <family val="1"/>
    </font>
    <font>
      <i/>
      <sz val="10"/>
      <name val="Times New Roman"/>
      <family val="1"/>
    </font>
    <font>
      <sz val="10"/>
      <color theme="1"/>
      <name val="Times New Roman"/>
      <family val="1"/>
    </font>
  </fonts>
  <fills count="3">
    <fill>
      <patternFill patternType="none"/>
    </fill>
    <fill>
      <patternFill patternType="gray125"/>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1">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applyAlignment="0"/>
    <xf numFmtId="0" fontId="2" fillId="0" borderId="0" applyAlignment="0"/>
  </cellStyleXfs>
  <cellXfs count="220">
    <xf numFmtId="0" fontId="0" fillId="0" borderId="0" xfId="0"/>
    <xf numFmtId="0" fontId="0" fillId="0" borderId="1" xfId="0" applyBorder="1"/>
    <xf numFmtId="0" fontId="1" fillId="0" borderId="0" xfId="0" applyFont="1"/>
    <xf numFmtId="0" fontId="4" fillId="0" borderId="1" xfId="0" applyFont="1" applyBorder="1"/>
    <xf numFmtId="0" fontId="6" fillId="0" borderId="0" xfId="5" applyFont="1" applyFill="1" applyBorder="1" applyAlignment="1" applyProtection="1">
      <alignment horizontal="left" vertical="top" wrapText="1"/>
    </xf>
    <xf numFmtId="0" fontId="6" fillId="0" borderId="0" xfId="5" applyFont="1" applyFill="1"/>
    <xf numFmtId="0" fontId="6" fillId="0" borderId="0" xfId="5" applyNumberFormat="1" applyFont="1" applyFill="1"/>
    <xf numFmtId="1" fontId="6" fillId="0" borderId="0" xfId="5" applyNumberFormat="1" applyFont="1" applyFill="1" applyBorder="1" applyAlignment="1" applyProtection="1">
      <alignment horizontal="right" wrapText="1"/>
    </xf>
    <xf numFmtId="1" fontId="6" fillId="0" borderId="0" xfId="5" applyNumberFormat="1" applyFont="1" applyFill="1" applyBorder="1" applyAlignment="1">
      <alignment horizontal="right" wrapText="1"/>
    </xf>
    <xf numFmtId="0" fontId="6" fillId="0" borderId="0" xfId="5" applyFont="1" applyFill="1" applyAlignment="1">
      <alignment horizontal="left" vertical="top" wrapText="1"/>
    </xf>
    <xf numFmtId="0" fontId="6" fillId="0" borderId="0" xfId="5" applyFont="1" applyFill="1" applyBorder="1" applyAlignment="1">
      <alignment horizontal="right" vertical="top" wrapText="1"/>
    </xf>
    <xf numFmtId="0" fontId="5" fillId="0" borderId="0" xfId="5" applyNumberFormat="1" applyFont="1" applyFill="1" applyBorder="1" applyAlignment="1" applyProtection="1">
      <alignment horizontal="center"/>
    </xf>
    <xf numFmtId="0" fontId="5" fillId="0" borderId="0" xfId="5" applyNumberFormat="1" applyFont="1" applyFill="1" applyBorder="1" applyAlignment="1" applyProtection="1">
      <alignment horizontal="left"/>
    </xf>
    <xf numFmtId="0" fontId="5" fillId="0" borderId="0" xfId="5" applyFont="1" applyFill="1" applyBorder="1" applyAlignment="1" applyProtection="1">
      <alignment horizontal="center"/>
    </xf>
    <xf numFmtId="0" fontId="6" fillId="0" borderId="0" xfId="5" applyNumberFormat="1" applyFont="1" applyFill="1" applyBorder="1" applyAlignment="1" applyProtection="1">
      <alignment horizontal="right"/>
    </xf>
    <xf numFmtId="0" fontId="5" fillId="0" borderId="0" xfId="9" applyNumberFormat="1" applyFont="1" applyFill="1" applyBorder="1" applyAlignment="1">
      <alignment horizontal="center"/>
    </xf>
    <xf numFmtId="0" fontId="6" fillId="0" borderId="0" xfId="9" applyFont="1" applyFill="1" applyBorder="1" applyAlignment="1" applyProtection="1">
      <alignment horizontal="left"/>
    </xf>
    <xf numFmtId="0" fontId="6" fillId="0" borderId="0" xfId="5" applyNumberFormat="1" applyFont="1" applyFill="1" applyBorder="1"/>
    <xf numFmtId="0" fontId="6" fillId="0" borderId="0" xfId="5" applyFont="1" applyFill="1" applyBorder="1"/>
    <xf numFmtId="0" fontId="6" fillId="0" borderId="0" xfId="5" applyFont="1" applyFill="1" applyAlignment="1">
      <alignment horizontal="right" vertical="top" wrapText="1"/>
    </xf>
    <xf numFmtId="0" fontId="6" fillId="0" borderId="0" xfId="5" applyNumberFormat="1" applyFont="1" applyFill="1" applyAlignment="1">
      <alignment horizontal="right"/>
    </xf>
    <xf numFmtId="0" fontId="5" fillId="0" borderId="0" xfId="5" applyNumberFormat="1" applyFont="1" applyFill="1" applyAlignment="1">
      <alignment horizontal="center"/>
    </xf>
    <xf numFmtId="0" fontId="6" fillId="0" borderId="0" xfId="5" applyFont="1" applyFill="1" applyAlignment="1" applyProtection="1">
      <alignment horizontal="left"/>
    </xf>
    <xf numFmtId="0" fontId="5" fillId="0" borderId="0" xfId="5" applyNumberFormat="1" applyFont="1" applyFill="1" applyAlignment="1" applyProtection="1">
      <alignment horizontal="center"/>
    </xf>
    <xf numFmtId="0" fontId="6" fillId="0" borderId="0" xfId="5" applyNumberFormat="1" applyFont="1" applyFill="1" applyAlignment="1" applyProtection="1">
      <alignment horizontal="left"/>
    </xf>
    <xf numFmtId="0" fontId="6" fillId="0" borderId="0" xfId="5" applyNumberFormat="1" applyFont="1" applyFill="1" applyAlignment="1" applyProtection="1">
      <alignment horizontal="right"/>
    </xf>
    <xf numFmtId="0" fontId="5" fillId="0" borderId="0" xfId="4" applyNumberFormat="1" applyFont="1" applyFill="1" applyBorder="1" applyAlignment="1" applyProtection="1">
      <alignment horizontal="center"/>
    </xf>
    <xf numFmtId="1" fontId="5" fillId="0" borderId="0" xfId="5" applyNumberFormat="1" applyFont="1" applyFill="1" applyAlignment="1" applyProtection="1">
      <alignment horizontal="center"/>
    </xf>
    <xf numFmtId="0" fontId="6" fillId="0" borderId="0" xfId="5" applyFont="1" applyFill="1" applyAlignment="1" applyProtection="1">
      <alignment horizontal="left" wrapText="1"/>
    </xf>
    <xf numFmtId="0" fontId="6" fillId="0" borderId="2" xfId="7" applyFont="1" applyFill="1" applyBorder="1" applyAlignment="1">
      <alignment wrapText="1"/>
    </xf>
    <xf numFmtId="0" fontId="6" fillId="0" borderId="2" xfId="7" applyNumberFormat="1" applyFont="1" applyFill="1" applyBorder="1"/>
    <xf numFmtId="0" fontId="8" fillId="0" borderId="2" xfId="7" applyNumberFormat="1" applyFont="1" applyFill="1" applyBorder="1" applyAlignment="1" applyProtection="1">
      <alignment horizontal="right"/>
    </xf>
    <xf numFmtId="0" fontId="5" fillId="0" borderId="0" xfId="5" applyFont="1" applyFill="1" applyAlignment="1" applyProtection="1">
      <alignment horizontal="left" vertical="top" wrapText="1"/>
    </xf>
    <xf numFmtId="0" fontId="5" fillId="0" borderId="0" xfId="9" applyFont="1" applyFill="1" applyAlignment="1">
      <alignment horizontal="right" vertical="top" wrapText="1"/>
    </xf>
    <xf numFmtId="0" fontId="5" fillId="0" borderId="0" xfId="9" applyFont="1" applyFill="1" applyAlignment="1" applyProtection="1">
      <alignment horizontal="left" vertical="top" wrapText="1"/>
    </xf>
    <xf numFmtId="0" fontId="6" fillId="0" borderId="0" xfId="5" applyNumberFormat="1" applyFont="1" applyFill="1" applyBorder="1" applyAlignment="1" applyProtection="1">
      <alignment horizontal="right" wrapText="1"/>
    </xf>
    <xf numFmtId="0" fontId="6" fillId="0" borderId="0" xfId="1" applyNumberFormat="1" applyFont="1" applyFill="1" applyBorder="1" applyAlignment="1" applyProtection="1">
      <alignment horizontal="right" wrapText="1"/>
    </xf>
    <xf numFmtId="0" fontId="6" fillId="0" borderId="0" xfId="9" applyFont="1" applyFill="1" applyBorder="1" applyAlignment="1">
      <alignment horizontal="left" vertical="top" wrapText="1"/>
    </xf>
    <xf numFmtId="0" fontId="6" fillId="0" borderId="0" xfId="9" applyFont="1" applyFill="1" applyBorder="1" applyAlignment="1">
      <alignment horizontal="right" vertical="top" wrapText="1"/>
    </xf>
    <xf numFmtId="0" fontId="6" fillId="0" borderId="0" xfId="9" applyFont="1" applyFill="1" applyBorder="1" applyAlignment="1" applyProtection="1">
      <alignment horizontal="left" vertical="top" wrapText="1"/>
    </xf>
    <xf numFmtId="0" fontId="6" fillId="0" borderId="0" xfId="5" applyNumberFormat="1" applyFont="1" applyFill="1" applyAlignment="1">
      <alignment horizontal="right" wrapText="1"/>
    </xf>
    <xf numFmtId="0" fontId="6" fillId="0" borderId="0" xfId="1" applyNumberFormat="1" applyFont="1" applyFill="1" applyAlignment="1">
      <alignment horizontal="right" wrapText="1"/>
    </xf>
    <xf numFmtId="0" fontId="6" fillId="0" borderId="0" xfId="5" applyNumberFormat="1" applyFont="1" applyFill="1" applyBorder="1" applyAlignment="1">
      <alignment horizontal="right" wrapText="1"/>
    </xf>
    <xf numFmtId="49" fontId="5" fillId="0" borderId="0" xfId="9" applyNumberFormat="1" applyFont="1" applyFill="1" applyBorder="1" applyAlignment="1">
      <alignment horizontal="right" vertical="top" wrapText="1"/>
    </xf>
    <xf numFmtId="0" fontId="5" fillId="0" borderId="0" xfId="9" applyFont="1" applyFill="1" applyBorder="1" applyAlignment="1" applyProtection="1">
      <alignment horizontal="left" vertical="top" wrapText="1"/>
    </xf>
    <xf numFmtId="1" fontId="6" fillId="0" borderId="0" xfId="5" applyNumberFormat="1" applyFont="1" applyFill="1" applyAlignment="1">
      <alignment horizontal="right" wrapText="1"/>
    </xf>
    <xf numFmtId="164" fontId="6" fillId="0" borderId="0" xfId="5" applyNumberFormat="1" applyFont="1" applyFill="1" applyBorder="1" applyAlignment="1">
      <alignment horizontal="right" vertical="top" wrapText="1"/>
    </xf>
    <xf numFmtId="0" fontId="6" fillId="0" borderId="0" xfId="9" applyFont="1" applyFill="1" applyBorder="1" applyAlignment="1" applyProtection="1">
      <alignment horizontal="left" vertical="center" wrapText="1"/>
    </xf>
    <xf numFmtId="43" fontId="6" fillId="0" borderId="0" xfId="1" applyFont="1" applyFill="1" applyAlignment="1">
      <alignment horizontal="right" wrapText="1"/>
    </xf>
    <xf numFmtId="0" fontId="6" fillId="0" borderId="0" xfId="5" applyFont="1" applyFill="1" applyAlignment="1">
      <alignment vertical="center"/>
    </xf>
    <xf numFmtId="165" fontId="5" fillId="0" borderId="0" xfId="9" applyNumberFormat="1" applyFont="1" applyFill="1" applyBorder="1" applyAlignment="1">
      <alignment horizontal="right" vertical="top" wrapText="1"/>
    </xf>
    <xf numFmtId="1" fontId="6" fillId="0" borderId="0" xfId="9" applyNumberFormat="1" applyFont="1" applyFill="1" applyBorder="1" applyAlignment="1">
      <alignment horizontal="right" vertical="top" wrapText="1"/>
    </xf>
    <xf numFmtId="43" fontId="6" fillId="0" borderId="0" xfId="1" applyFont="1" applyFill="1" applyBorder="1" applyAlignment="1">
      <alignment horizontal="right" wrapText="1"/>
    </xf>
    <xf numFmtId="1" fontId="6" fillId="0" borderId="0" xfId="1" applyNumberFormat="1" applyFont="1" applyFill="1" applyBorder="1" applyAlignment="1">
      <alignment horizontal="right" wrapText="1"/>
    </xf>
    <xf numFmtId="0" fontId="6" fillId="0" borderId="2" xfId="5" applyFont="1" applyFill="1" applyBorder="1" applyAlignment="1">
      <alignment horizontal="left" vertical="top" wrapText="1"/>
    </xf>
    <xf numFmtId="43" fontId="6" fillId="0" borderId="2" xfId="1" applyFont="1" applyFill="1" applyBorder="1" applyAlignment="1">
      <alignment horizontal="right" wrapText="1"/>
    </xf>
    <xf numFmtId="43" fontId="6" fillId="0" borderId="3" xfId="1" applyFont="1" applyFill="1" applyBorder="1" applyAlignment="1">
      <alignment horizontal="right" wrapText="1"/>
    </xf>
    <xf numFmtId="0" fontId="6" fillId="0" borderId="3" xfId="1" applyNumberFormat="1" applyFont="1" applyFill="1" applyBorder="1" applyAlignment="1">
      <alignment horizontal="right" wrapText="1"/>
    </xf>
    <xf numFmtId="0" fontId="6" fillId="0" borderId="3" xfId="5" applyNumberFormat="1" applyFont="1" applyFill="1" applyBorder="1" applyAlignment="1">
      <alignment horizontal="right" wrapText="1"/>
    </xf>
    <xf numFmtId="43" fontId="6" fillId="0" borderId="0" xfId="1" applyFont="1" applyFill="1" applyBorder="1" applyAlignment="1" applyProtection="1">
      <alignment horizontal="right" wrapText="1"/>
    </xf>
    <xf numFmtId="43" fontId="6" fillId="0" borderId="3" xfId="1" applyFont="1" applyFill="1" applyBorder="1" applyAlignment="1" applyProtection="1">
      <alignment horizontal="right" wrapText="1"/>
    </xf>
    <xf numFmtId="0" fontId="6" fillId="0" borderId="3" xfId="9" applyNumberFormat="1" applyFont="1" applyFill="1" applyBorder="1" applyAlignment="1" applyProtection="1">
      <alignment horizontal="right" wrapText="1"/>
    </xf>
    <xf numFmtId="0" fontId="5" fillId="0" borderId="0" xfId="5" applyFont="1" applyFill="1" applyBorder="1" applyAlignment="1">
      <alignment horizontal="right" vertical="top" wrapText="1"/>
    </xf>
    <xf numFmtId="0" fontId="5" fillId="0" borderId="0" xfId="5" applyFont="1" applyFill="1" applyBorder="1" applyAlignment="1">
      <alignment vertical="top" wrapText="1"/>
    </xf>
    <xf numFmtId="0" fontId="5" fillId="0" borderId="0" xfId="5" applyFont="1" applyFill="1" applyBorder="1" applyAlignment="1" applyProtection="1">
      <alignment horizontal="center" vertical="top" wrapText="1"/>
    </xf>
    <xf numFmtId="1" fontId="6" fillId="0" borderId="0" xfId="1" applyNumberFormat="1" applyFont="1" applyFill="1" applyBorder="1" applyAlignment="1" applyProtection="1">
      <alignment horizontal="right" wrapText="1"/>
    </xf>
    <xf numFmtId="0" fontId="5" fillId="0" borderId="0" xfId="9" applyFont="1" applyFill="1" applyBorder="1" applyAlignment="1">
      <alignment horizontal="right" vertical="top" wrapText="1"/>
    </xf>
    <xf numFmtId="164" fontId="6" fillId="0" borderId="0" xfId="9" applyNumberFormat="1" applyFont="1" applyFill="1" applyBorder="1" applyAlignment="1">
      <alignment horizontal="right" vertical="top" wrapText="1"/>
    </xf>
    <xf numFmtId="43" fontId="6" fillId="0" borderId="2" xfId="1" applyFont="1" applyFill="1" applyBorder="1" applyAlignment="1" applyProtection="1">
      <alignment horizontal="right" wrapText="1"/>
    </xf>
    <xf numFmtId="0" fontId="6" fillId="0" borderId="3" xfId="5" applyNumberFormat="1" applyFont="1" applyFill="1" applyBorder="1" applyAlignment="1" applyProtection="1">
      <alignment horizontal="right" wrapText="1"/>
    </xf>
    <xf numFmtId="0" fontId="6" fillId="0" borderId="2" xfId="5" applyNumberFormat="1" applyFont="1" applyFill="1" applyBorder="1" applyAlignment="1" applyProtection="1">
      <alignment horizontal="right" wrapText="1"/>
    </xf>
    <xf numFmtId="0" fontId="5" fillId="0" borderId="0" xfId="5" applyFont="1" applyFill="1" applyBorder="1" applyAlignment="1" applyProtection="1">
      <alignment horizontal="left" vertical="top" wrapText="1"/>
    </xf>
    <xf numFmtId="169" fontId="5" fillId="0" borderId="0" xfId="5" applyNumberFormat="1" applyFont="1" applyFill="1" applyBorder="1" applyAlignment="1">
      <alignment horizontal="right" vertical="top" wrapText="1"/>
    </xf>
    <xf numFmtId="0" fontId="6" fillId="0" borderId="0" xfId="5" applyFont="1" applyFill="1" applyBorder="1" applyAlignment="1" applyProtection="1">
      <alignment horizontal="left" vertical="center" wrapText="1"/>
    </xf>
    <xf numFmtId="167" fontId="6" fillId="0" borderId="0" xfId="5" applyNumberFormat="1" applyFont="1" applyFill="1" applyBorder="1" applyAlignment="1">
      <alignment horizontal="right" vertical="top" wrapText="1"/>
    </xf>
    <xf numFmtId="1" fontId="6" fillId="0" borderId="0" xfId="5" applyNumberFormat="1" applyFont="1" applyFill="1" applyAlignment="1" applyProtection="1">
      <alignment horizontal="right" wrapText="1"/>
    </xf>
    <xf numFmtId="0" fontId="6" fillId="0" borderId="0" xfId="5" applyFont="1" applyFill="1" applyBorder="1" applyAlignment="1">
      <alignment vertical="center" wrapText="1"/>
    </xf>
    <xf numFmtId="166" fontId="6" fillId="0" borderId="0" xfId="5" applyNumberFormat="1" applyFont="1" applyFill="1" applyBorder="1" applyAlignment="1">
      <alignment horizontal="right" vertical="top" wrapText="1"/>
    </xf>
    <xf numFmtId="0" fontId="6" fillId="0" borderId="0" xfId="5" applyFont="1" applyFill="1" applyBorder="1" applyAlignment="1">
      <alignment vertical="top" wrapText="1"/>
    </xf>
    <xf numFmtId="0" fontId="6" fillId="0" borderId="2" xfId="1" applyNumberFormat="1" applyFont="1" applyFill="1" applyBorder="1" applyAlignment="1" applyProtection="1">
      <alignment horizontal="right" wrapText="1"/>
    </xf>
    <xf numFmtId="0" fontId="6" fillId="0" borderId="3" xfId="1" applyNumberFormat="1" applyFont="1" applyFill="1" applyBorder="1" applyAlignment="1" applyProtection="1">
      <alignment horizontal="right" wrapText="1"/>
    </xf>
    <xf numFmtId="0" fontId="6" fillId="0" borderId="0" xfId="5" applyNumberFormat="1" applyFont="1" applyFill="1" applyBorder="1" applyAlignment="1">
      <alignment horizontal="right" vertical="top" wrapText="1"/>
    </xf>
    <xf numFmtId="170" fontId="6" fillId="0" borderId="0" xfId="5" applyNumberFormat="1" applyFont="1" applyFill="1" applyBorder="1" applyAlignment="1">
      <alignment horizontal="right" vertical="top" wrapText="1"/>
    </xf>
    <xf numFmtId="49" fontId="6" fillId="0" borderId="0" xfId="5" applyNumberFormat="1" applyFont="1" applyFill="1" applyBorder="1" applyAlignment="1">
      <alignment horizontal="right" vertical="top" wrapText="1"/>
    </xf>
    <xf numFmtId="1" fontId="6" fillId="0" borderId="4" xfId="5" applyNumberFormat="1" applyFont="1" applyFill="1" applyBorder="1" applyAlignment="1" applyProtection="1">
      <alignment horizontal="right" wrapText="1"/>
    </xf>
    <xf numFmtId="1" fontId="6" fillId="0" borderId="4" xfId="1" applyNumberFormat="1" applyFont="1" applyFill="1" applyBorder="1" applyAlignment="1" applyProtection="1">
      <alignment horizontal="right" wrapText="1"/>
    </xf>
    <xf numFmtId="1" fontId="6" fillId="0" borderId="0" xfId="5" applyNumberFormat="1" applyFont="1" applyFill="1" applyAlignment="1">
      <alignment horizontal="right"/>
    </xf>
    <xf numFmtId="1" fontId="6" fillId="0" borderId="0" xfId="5" applyNumberFormat="1" applyFont="1" applyFill="1" applyBorder="1" applyAlignment="1">
      <alignment horizontal="right"/>
    </xf>
    <xf numFmtId="168" fontId="5" fillId="0" borderId="0" xfId="5" applyNumberFormat="1" applyFont="1" applyFill="1" applyBorder="1" applyAlignment="1">
      <alignment horizontal="right" vertical="top" wrapText="1"/>
    </xf>
    <xf numFmtId="0" fontId="6" fillId="0" borderId="2" xfId="1" applyNumberFormat="1" applyFont="1" applyFill="1" applyBorder="1" applyAlignment="1">
      <alignment horizontal="right" wrapText="1"/>
    </xf>
    <xf numFmtId="0" fontId="6" fillId="0" borderId="3" xfId="5" applyFont="1" applyFill="1" applyBorder="1" applyAlignment="1">
      <alignment horizontal="left" vertical="top" wrapText="1"/>
    </xf>
    <xf numFmtId="0" fontId="6" fillId="0" borderId="3" xfId="5" applyFont="1" applyFill="1" applyBorder="1" applyAlignment="1">
      <alignment horizontal="right" vertical="top" wrapText="1"/>
    </xf>
    <xf numFmtId="0" fontId="5" fillId="0" borderId="3" xfId="5" applyFont="1" applyFill="1" applyBorder="1" applyAlignment="1" applyProtection="1">
      <alignment horizontal="left" vertical="top" wrapText="1"/>
    </xf>
    <xf numFmtId="0" fontId="6" fillId="0" borderId="0" xfId="1" applyNumberFormat="1" applyFont="1" applyFill="1" applyBorder="1" applyAlignment="1">
      <alignment horizontal="right" wrapText="1"/>
    </xf>
    <xf numFmtId="168" fontId="6" fillId="0" borderId="0" xfId="5" applyNumberFormat="1" applyFont="1" applyFill="1" applyBorder="1" applyAlignment="1">
      <alignment horizontal="right" vertical="top" wrapText="1"/>
    </xf>
    <xf numFmtId="164" fontId="6" fillId="0" borderId="0" xfId="6" applyNumberFormat="1" applyFont="1" applyFill="1" applyBorder="1" applyAlignment="1">
      <alignment horizontal="right" vertical="top" wrapText="1"/>
    </xf>
    <xf numFmtId="0" fontId="6" fillId="0" borderId="0" xfId="6" applyFont="1" applyFill="1" applyBorder="1" applyAlignment="1" applyProtection="1">
      <alignment horizontal="left" vertical="top" wrapText="1"/>
    </xf>
    <xf numFmtId="0" fontId="6" fillId="0" borderId="0" xfId="6" applyFont="1" applyFill="1" applyBorder="1" applyAlignment="1">
      <alignment horizontal="right" vertical="top" wrapText="1"/>
    </xf>
    <xf numFmtId="165" fontId="6" fillId="0" borderId="0" xfId="5" applyNumberFormat="1"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left" wrapText="1"/>
    </xf>
    <xf numFmtId="0" fontId="6" fillId="0" borderId="0" xfId="0" applyFont="1" applyFill="1" applyBorder="1" applyAlignment="1">
      <alignment horizontal="left" vertical="center" wrapText="1"/>
    </xf>
    <xf numFmtId="169" fontId="5" fillId="0" borderId="0" xfId="6" applyNumberFormat="1" applyFont="1" applyFill="1" applyBorder="1" applyAlignment="1">
      <alignment horizontal="right" vertical="top" wrapText="1"/>
    </xf>
    <xf numFmtId="0" fontId="5" fillId="0" borderId="0" xfId="6" applyFont="1" applyFill="1" applyBorder="1" applyAlignment="1" applyProtection="1">
      <alignment horizontal="left" vertical="top" wrapText="1"/>
    </xf>
    <xf numFmtId="0" fontId="6" fillId="0" borderId="4" xfId="5" applyNumberFormat="1" applyFont="1" applyFill="1" applyBorder="1" applyAlignment="1" applyProtection="1">
      <alignment horizontal="right" wrapText="1"/>
    </xf>
    <xf numFmtId="0" fontId="6" fillId="0" borderId="4" xfId="1" applyNumberFormat="1" applyFont="1" applyFill="1" applyBorder="1" applyAlignment="1" applyProtection="1">
      <alignment horizontal="right" wrapText="1"/>
    </xf>
    <xf numFmtId="0" fontId="6" fillId="0" borderId="0" xfId="5" applyFont="1" applyFill="1" applyAlignment="1">
      <alignment wrapText="1"/>
    </xf>
    <xf numFmtId="0" fontId="6" fillId="0" borderId="2" xfId="5" applyNumberFormat="1" applyFont="1" applyFill="1" applyBorder="1" applyAlignment="1">
      <alignment horizontal="right" wrapText="1"/>
    </xf>
    <xf numFmtId="0" fontId="6" fillId="0" borderId="2" xfId="5" applyFont="1" applyFill="1" applyBorder="1" applyAlignment="1">
      <alignment horizontal="right" vertical="top" wrapText="1"/>
    </xf>
    <xf numFmtId="0" fontId="6" fillId="0" borderId="2" xfId="5" applyFont="1" applyFill="1" applyBorder="1" applyAlignment="1" applyProtection="1">
      <alignment horizontal="left" vertical="top" wrapText="1"/>
    </xf>
    <xf numFmtId="0" fontId="6" fillId="0" borderId="0" xfId="5" applyFont="1" applyFill="1" applyAlignment="1" applyProtection="1">
      <alignment horizontal="left" vertical="top"/>
    </xf>
    <xf numFmtId="0" fontId="6" fillId="0" borderId="0" xfId="6" applyFont="1" applyFill="1" applyAlignment="1">
      <alignment vertical="top"/>
    </xf>
    <xf numFmtId="0" fontId="6" fillId="0" borderId="2" xfId="6" applyFont="1" applyFill="1" applyBorder="1" applyAlignment="1" applyProtection="1">
      <alignment horizontal="left" vertical="top" wrapText="1"/>
    </xf>
    <xf numFmtId="0" fontId="6" fillId="0" borderId="0" xfId="8" applyFont="1" applyFill="1" applyProtection="1"/>
    <xf numFmtId="0" fontId="6" fillId="0" borderId="0" xfId="6" applyFont="1" applyFill="1" applyBorder="1" applyAlignment="1">
      <alignment horizontal="center" vertical="top" wrapText="1"/>
    </xf>
    <xf numFmtId="0" fontId="5" fillId="0" borderId="0" xfId="5" applyFont="1" applyFill="1" applyAlignment="1">
      <alignment horizontal="center"/>
    </xf>
    <xf numFmtId="0" fontId="6" fillId="0" borderId="0" xfId="5" applyFont="1" applyFill="1" applyAlignment="1" applyProtection="1">
      <alignment vertical="center"/>
    </xf>
    <xf numFmtId="0" fontId="6" fillId="0" borderId="0" xfId="5" applyFont="1" applyFill="1" applyAlignment="1">
      <alignment vertical="top"/>
    </xf>
    <xf numFmtId="171" fontId="6" fillId="0" borderId="0" xfId="5" applyNumberFormat="1" applyFont="1" applyFill="1" applyBorder="1" applyAlignment="1">
      <alignment horizontal="right" vertical="top" wrapText="1"/>
    </xf>
    <xf numFmtId="43" fontId="6" fillId="0" borderId="4" xfId="1" applyFont="1" applyFill="1" applyBorder="1" applyAlignment="1" applyProtection="1">
      <alignment horizontal="right" wrapText="1"/>
    </xf>
    <xf numFmtId="0" fontId="6" fillId="0" borderId="0" xfId="6" applyFont="1" applyFill="1"/>
    <xf numFmtId="164" fontId="6" fillId="0" borderId="2" xfId="5" applyNumberFormat="1" applyFont="1" applyFill="1" applyBorder="1" applyAlignment="1">
      <alignment horizontal="right" vertical="top" wrapText="1"/>
    </xf>
    <xf numFmtId="0" fontId="6" fillId="0" borderId="2" xfId="9" applyFont="1" applyFill="1" applyBorder="1" applyAlignment="1" applyProtection="1">
      <alignment horizontal="left" vertical="center" wrapText="1"/>
    </xf>
    <xf numFmtId="1" fontId="6" fillId="0" borderId="4" xfId="5" applyNumberFormat="1" applyFont="1" applyFill="1" applyBorder="1" applyAlignment="1">
      <alignment horizontal="right" wrapText="1"/>
    </xf>
    <xf numFmtId="0" fontId="6" fillId="0" borderId="0" xfId="8" applyNumberFormat="1" applyFont="1" applyFill="1" applyBorder="1" applyAlignment="1" applyProtection="1">
      <alignment horizontal="left" vertical="top" wrapText="1"/>
    </xf>
    <xf numFmtId="49" fontId="6" fillId="0" borderId="0" xfId="8"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horizontal="right" vertical="top" wrapText="1"/>
    </xf>
    <xf numFmtId="49" fontId="5" fillId="0" borderId="0" xfId="5" applyNumberFormat="1" applyFont="1" applyFill="1" applyBorder="1" applyAlignment="1">
      <alignment horizontal="right" vertical="top" wrapText="1"/>
    </xf>
    <xf numFmtId="167" fontId="6" fillId="0" borderId="0" xfId="5" applyNumberFormat="1" applyFont="1" applyFill="1" applyBorder="1" applyAlignment="1">
      <alignment horizontal="left" vertical="top" wrapText="1"/>
    </xf>
    <xf numFmtId="43" fontId="6" fillId="0" borderId="4" xfId="1" applyFont="1" applyFill="1" applyBorder="1" applyAlignment="1">
      <alignment horizontal="right" wrapText="1"/>
    </xf>
    <xf numFmtId="164" fontId="6" fillId="0" borderId="0" xfId="5" applyNumberFormat="1" applyFont="1" applyFill="1" applyBorder="1" applyAlignment="1">
      <alignment horizontal="left" vertical="top" wrapText="1"/>
    </xf>
    <xf numFmtId="0" fontId="6" fillId="0" borderId="0" xfId="6" applyFont="1" applyFill="1" applyAlignment="1"/>
    <xf numFmtId="0" fontId="6" fillId="0" borderId="2" xfId="6" applyFont="1" applyFill="1" applyBorder="1" applyAlignment="1">
      <alignment horizontal="left" vertical="top" wrapText="1"/>
    </xf>
    <xf numFmtId="0" fontId="6" fillId="0" borderId="2" xfId="6" applyFont="1" applyFill="1" applyBorder="1" applyAlignment="1">
      <alignment horizontal="right" vertical="top" wrapText="1"/>
    </xf>
    <xf numFmtId="0" fontId="6" fillId="0" borderId="2" xfId="5" applyFont="1" applyFill="1" applyBorder="1"/>
    <xf numFmtId="0" fontId="6" fillId="0" borderId="2" xfId="5" applyNumberFormat="1" applyFont="1" applyFill="1" applyBorder="1" applyAlignment="1">
      <alignment horizontal="right" vertical="top" wrapText="1"/>
    </xf>
    <xf numFmtId="0" fontId="6" fillId="0" borderId="0" xfId="6" applyNumberFormat="1" applyFont="1" applyFill="1" applyBorder="1" applyAlignment="1">
      <alignment horizontal="right" vertical="top" wrapText="1"/>
    </xf>
    <xf numFmtId="0" fontId="6" fillId="0" borderId="0" xfId="6" applyFont="1" applyFill="1" applyBorder="1" applyAlignment="1" applyProtection="1">
      <alignment horizontal="left" vertical="center" wrapText="1"/>
    </xf>
    <xf numFmtId="0" fontId="6" fillId="0" borderId="0" xfId="10" applyFont="1" applyFill="1" applyBorder="1" applyAlignment="1" applyProtection="1">
      <alignment horizontal="left" vertical="top" wrapText="1"/>
    </xf>
    <xf numFmtId="0" fontId="6" fillId="0" borderId="4" xfId="1" applyNumberFormat="1" applyFont="1" applyFill="1" applyBorder="1" applyAlignment="1">
      <alignment horizontal="right" wrapText="1"/>
    </xf>
    <xf numFmtId="164" fontId="6" fillId="0" borderId="0" xfId="6" applyNumberFormat="1" applyFont="1" applyFill="1" applyBorder="1" applyAlignment="1">
      <alignment horizontal="left" vertical="top" wrapText="1"/>
    </xf>
    <xf numFmtId="43" fontId="6" fillId="0" borderId="0" xfId="2" applyFont="1" applyFill="1" applyBorder="1" applyAlignment="1">
      <alignment horizontal="right" wrapText="1"/>
    </xf>
    <xf numFmtId="0" fontId="6" fillId="0" borderId="0" xfId="6" applyFont="1" applyFill="1" applyBorder="1"/>
    <xf numFmtId="0" fontId="6" fillId="0" borderId="0" xfId="2" applyNumberFormat="1" applyFont="1" applyFill="1" applyBorder="1" applyAlignment="1">
      <alignment horizontal="right" wrapText="1"/>
    </xf>
    <xf numFmtId="0" fontId="6" fillId="0" borderId="0" xfId="2" applyNumberFormat="1" applyFont="1" applyFill="1" applyBorder="1" applyAlignment="1">
      <alignment horizontal="center" wrapText="1"/>
    </xf>
    <xf numFmtId="0" fontId="5" fillId="0" borderId="0" xfId="5" applyNumberFormat="1" applyFont="1" applyFill="1" applyAlignment="1" applyProtection="1">
      <alignment horizontal="right"/>
    </xf>
    <xf numFmtId="0" fontId="6" fillId="0" borderId="0" xfId="6" applyFont="1" applyFill="1" applyAlignment="1">
      <alignment horizontal="right"/>
    </xf>
    <xf numFmtId="0" fontId="6" fillId="0" borderId="2" xfId="6" applyFont="1" applyFill="1" applyBorder="1" applyAlignment="1">
      <alignment horizontal="center" vertical="top" wrapText="1"/>
    </xf>
    <xf numFmtId="0" fontId="6" fillId="0" borderId="2" xfId="7" applyNumberFormat="1" applyFont="1" applyFill="1" applyBorder="1" applyAlignment="1" applyProtection="1">
      <alignment vertical="center" wrapText="1"/>
    </xf>
    <xf numFmtId="0" fontId="6" fillId="0" borderId="0" xfId="8" applyFont="1" applyFill="1" applyBorder="1" applyAlignment="1" applyProtection="1">
      <alignment vertical="top"/>
    </xf>
    <xf numFmtId="0" fontId="6" fillId="0" borderId="0" xfId="8" applyFont="1" applyFill="1" applyBorder="1" applyProtection="1"/>
    <xf numFmtId="0" fontId="6" fillId="0" borderId="2" xfId="8" applyFont="1" applyFill="1" applyBorder="1" applyAlignment="1" applyProtection="1">
      <alignment horizontal="left" vertical="top" wrapText="1"/>
    </xf>
    <xf numFmtId="0" fontId="6" fillId="0" borderId="2" xfId="8" applyFont="1" applyFill="1" applyBorder="1" applyAlignment="1" applyProtection="1">
      <alignment horizontal="right" vertical="top" wrapText="1"/>
    </xf>
    <xf numFmtId="0" fontId="6" fillId="0" borderId="2" xfId="7" applyFont="1" applyFill="1" applyBorder="1" applyAlignment="1" applyProtection="1">
      <alignment horizontal="left"/>
    </xf>
    <xf numFmtId="0" fontId="6" fillId="0" borderId="2" xfId="7" applyNumberFormat="1" applyFont="1" applyFill="1" applyBorder="1" applyAlignment="1" applyProtection="1">
      <alignment horizontal="right"/>
    </xf>
    <xf numFmtId="0" fontId="7" fillId="0" borderId="0" xfId="5" applyFont="1" applyFill="1"/>
    <xf numFmtId="0" fontId="7" fillId="0" borderId="0" xfId="5" applyFont="1" applyFill="1" applyBorder="1" applyAlignment="1">
      <alignment horizontal="left" vertical="top" wrapText="1"/>
    </xf>
    <xf numFmtId="0" fontId="7" fillId="0" borderId="0" xfId="5" applyFont="1" applyFill="1" applyBorder="1" applyAlignment="1">
      <alignment horizontal="right" vertical="top" wrapText="1"/>
    </xf>
    <xf numFmtId="0" fontId="7" fillId="0" borderId="0" xfId="5" applyFont="1" applyFill="1" applyBorder="1" applyAlignment="1" applyProtection="1">
      <alignment horizontal="left" vertical="top" wrapText="1"/>
    </xf>
    <xf numFmtId="0" fontId="7" fillId="0" borderId="0" xfId="5" applyNumberFormat="1" applyFont="1" applyFill="1" applyBorder="1" applyAlignment="1" applyProtection="1">
      <alignment horizontal="right" wrapText="1"/>
    </xf>
    <xf numFmtId="0" fontId="6" fillId="0" borderId="0" xfId="6" applyFont="1" applyFill="1" applyBorder="1" applyAlignment="1">
      <alignment vertical="top"/>
    </xf>
    <xf numFmtId="164" fontId="6" fillId="0" borderId="2" xfId="6" applyNumberFormat="1" applyFont="1" applyFill="1" applyBorder="1" applyAlignment="1">
      <alignment horizontal="right" vertical="top" wrapText="1"/>
    </xf>
    <xf numFmtId="0" fontId="6" fillId="2" borderId="0" xfId="8" applyNumberFormat="1" applyFont="1" applyFill="1" applyBorder="1" applyAlignment="1" applyProtection="1">
      <alignment horizontal="left" vertical="top" wrapText="1"/>
    </xf>
    <xf numFmtId="49" fontId="6" fillId="2" borderId="0" xfId="8" applyNumberFormat="1" applyFont="1" applyFill="1" applyBorder="1" applyAlignment="1" applyProtection="1">
      <alignment horizontal="right" vertical="top" wrapText="1"/>
    </xf>
    <xf numFmtId="0" fontId="6" fillId="2" borderId="0" xfId="1" applyNumberFormat="1" applyFont="1" applyFill="1" applyBorder="1" applyAlignment="1" applyProtection="1">
      <alignment horizontal="right" wrapText="1"/>
    </xf>
    <xf numFmtId="43" fontId="6" fillId="2" borderId="0" xfId="1" applyFont="1" applyFill="1" applyBorder="1" applyAlignment="1" applyProtection="1">
      <alignment horizontal="right" wrapText="1"/>
    </xf>
    <xf numFmtId="0" fontId="9" fillId="2" borderId="0" xfId="1" applyNumberFormat="1" applyFont="1" applyFill="1" applyBorder="1" applyAlignment="1" applyProtection="1">
      <alignment horizontal="right" wrapText="1"/>
    </xf>
    <xf numFmtId="49" fontId="6" fillId="2" borderId="0" xfId="5" applyNumberFormat="1" applyFont="1" applyFill="1" applyBorder="1" applyAlignment="1">
      <alignment horizontal="right" vertical="top" wrapText="1"/>
    </xf>
    <xf numFmtId="0" fontId="6" fillId="2" borderId="0" xfId="5" applyFont="1" applyFill="1" applyBorder="1" applyAlignment="1">
      <alignment horizontal="left" vertical="top" wrapText="1"/>
    </xf>
    <xf numFmtId="0" fontId="6" fillId="2" borderId="0" xfId="5" applyFont="1" applyFill="1" applyBorder="1" applyAlignment="1" applyProtection="1">
      <alignment horizontal="left" vertical="top" wrapText="1"/>
    </xf>
    <xf numFmtId="0" fontId="6" fillId="2" borderId="3" xfId="1" applyNumberFormat="1" applyFont="1" applyFill="1" applyBorder="1" applyAlignment="1" applyProtection="1">
      <alignment horizontal="right" wrapText="1"/>
    </xf>
    <xf numFmtId="1" fontId="6" fillId="2" borderId="3" xfId="1" applyNumberFormat="1" applyFont="1" applyFill="1" applyBorder="1" applyAlignment="1" applyProtection="1">
      <alignment horizontal="right" wrapText="1"/>
    </xf>
    <xf numFmtId="43" fontId="6" fillId="2" borderId="3" xfId="1" applyFont="1" applyFill="1" applyBorder="1" applyAlignment="1" applyProtection="1">
      <alignment horizontal="right" wrapText="1"/>
    </xf>
    <xf numFmtId="0" fontId="9" fillId="2" borderId="3" xfId="1" applyNumberFormat="1" applyFont="1" applyFill="1" applyBorder="1" applyAlignment="1" applyProtection="1">
      <alignment horizontal="right" wrapText="1"/>
    </xf>
    <xf numFmtId="0" fontId="6" fillId="0" borderId="0" xfId="3" applyNumberFormat="1" applyFont="1" applyFill="1" applyBorder="1" applyAlignment="1">
      <alignment horizontal="left" vertical="top" wrapText="1"/>
    </xf>
    <xf numFmtId="0" fontId="6" fillId="0" borderId="0" xfId="3" applyNumberFormat="1" applyFont="1" applyFill="1" applyBorder="1" applyAlignment="1">
      <alignment horizontal="right" vertical="top" wrapText="1"/>
    </xf>
    <xf numFmtId="0" fontId="6" fillId="0" borderId="0" xfId="3" applyNumberFormat="1" applyFont="1" applyFill="1" applyBorder="1" applyAlignment="1" applyProtection="1">
      <alignment horizontal="left" vertical="top" wrapText="1"/>
    </xf>
    <xf numFmtId="0" fontId="6" fillId="0" borderId="0" xfId="3" applyNumberFormat="1" applyFont="1" applyFill="1"/>
    <xf numFmtId="0" fontId="6" fillId="0" borderId="0" xfId="5" applyFont="1" applyFill="1" applyBorder="1" applyAlignment="1">
      <alignment horizontal="left" vertical="top" wrapText="1"/>
    </xf>
    <xf numFmtId="0" fontId="6" fillId="0" borderId="0" xfId="6" applyFont="1" applyFill="1" applyAlignment="1">
      <alignment horizontal="center" vertical="top" wrapText="1"/>
    </xf>
    <xf numFmtId="164" fontId="6" fillId="0" borderId="0" xfId="6" applyNumberFormat="1" applyFont="1" applyFill="1" applyAlignment="1">
      <alignment horizontal="right" vertical="top" wrapText="1"/>
    </xf>
    <xf numFmtId="0" fontId="6" fillId="0" borderId="0" xfId="6" applyFont="1" applyFill="1" applyAlignment="1">
      <alignment horizontal="left" vertical="top" wrapText="1"/>
    </xf>
    <xf numFmtId="0" fontId="6" fillId="0" borderId="0" xfId="8" applyFont="1" applyFill="1" applyBorder="1" applyAlignment="1" applyProtection="1">
      <alignment horizontal="left" vertical="center"/>
    </xf>
    <xf numFmtId="0" fontId="6" fillId="0" borderId="0" xfId="8" applyFont="1" applyFill="1" applyBorder="1" applyAlignment="1" applyProtection="1">
      <alignment horizontal="right" vertical="center" wrapText="1"/>
    </xf>
    <xf numFmtId="0" fontId="6" fillId="0" borderId="0" xfId="8" applyNumberFormat="1" applyFont="1" applyFill="1" applyAlignment="1" applyProtection="1">
      <alignment vertical="center"/>
    </xf>
    <xf numFmtId="0" fontId="6" fillId="0" borderId="0" xfId="8" applyNumberFormat="1" applyFont="1" applyFill="1" applyBorder="1" applyAlignment="1" applyProtection="1">
      <alignment horizontal="left" vertical="center"/>
    </xf>
    <xf numFmtId="0" fontId="6" fillId="0" borderId="0" xfId="8" applyNumberFormat="1" applyFont="1" applyFill="1" applyBorder="1" applyAlignment="1" applyProtection="1">
      <alignment vertical="center"/>
    </xf>
    <xf numFmtId="0" fontId="6" fillId="0" borderId="0" xfId="8" applyFont="1" applyFill="1" applyBorder="1" applyAlignment="1" applyProtection="1">
      <alignment vertical="center"/>
    </xf>
    <xf numFmtId="0" fontId="6" fillId="0" borderId="4" xfId="8" applyFont="1" applyFill="1" applyBorder="1" applyAlignment="1" applyProtection="1">
      <alignment horizontal="left" vertical="top" wrapText="1"/>
    </xf>
    <xf numFmtId="0" fontId="6" fillId="0" borderId="4" xfId="8" applyFont="1" applyFill="1" applyBorder="1" applyAlignment="1" applyProtection="1">
      <alignment vertical="top"/>
    </xf>
    <xf numFmtId="0" fontId="6" fillId="0" borderId="4" xfId="7" applyFont="1" applyFill="1" applyBorder="1" applyAlignment="1" applyProtection="1"/>
    <xf numFmtId="0" fontId="6" fillId="0" borderId="4" xfId="7" applyNumberFormat="1" applyFont="1" applyFill="1" applyBorder="1" applyAlignment="1" applyProtection="1">
      <alignment horizontal="right"/>
    </xf>
    <xf numFmtId="0" fontId="6" fillId="0" borderId="0" xfId="8" applyFont="1" applyFill="1" applyBorder="1" applyAlignment="1" applyProtection="1">
      <alignment horizontal="left" vertical="top" wrapText="1"/>
    </xf>
    <xf numFmtId="0" fontId="6" fillId="0" borderId="0" xfId="7" applyFont="1" applyFill="1" applyBorder="1" applyAlignment="1" applyProtection="1"/>
    <xf numFmtId="0" fontId="1" fillId="0" borderId="0" xfId="0" applyFont="1" applyFill="1" applyAlignment="1"/>
    <xf numFmtId="0" fontId="6" fillId="0" borderId="0" xfId="7" applyNumberFormat="1" applyFont="1" applyFill="1" applyBorder="1" applyAlignment="1" applyProtection="1">
      <alignment horizontal="right" vertical="center"/>
    </xf>
    <xf numFmtId="0" fontId="8" fillId="0" borderId="0" xfId="5" applyFont="1" applyFill="1" applyBorder="1" applyAlignment="1">
      <alignment horizontal="left" vertical="top" wrapText="1"/>
    </xf>
    <xf numFmtId="0" fontId="8" fillId="0" borderId="0" xfId="5" applyFont="1" applyFill="1" applyBorder="1" applyAlignment="1">
      <alignment horizontal="right" vertical="top" wrapText="1"/>
    </xf>
    <xf numFmtId="0" fontId="8" fillId="0" borderId="0" xfId="5"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43" fontId="8" fillId="0" borderId="0" xfId="1" applyFont="1" applyFill="1" applyBorder="1" applyAlignment="1" applyProtection="1">
      <alignment horizontal="right" vertical="top" wrapText="1"/>
    </xf>
    <xf numFmtId="0" fontId="8" fillId="0" borderId="0" xfId="5" applyFont="1" applyFill="1" applyAlignment="1">
      <alignment vertical="top"/>
    </xf>
    <xf numFmtId="166" fontId="6" fillId="0" borderId="2" xfId="5" applyNumberFormat="1" applyFont="1" applyFill="1" applyBorder="1" applyAlignment="1">
      <alignment horizontal="right" vertical="top" wrapText="1"/>
    </xf>
    <xf numFmtId="170" fontId="6" fillId="0" borderId="2" xfId="5" applyNumberFormat="1" applyFont="1" applyFill="1" applyBorder="1" applyAlignment="1">
      <alignment horizontal="right" vertical="top" wrapText="1"/>
    </xf>
    <xf numFmtId="49" fontId="6" fillId="0" borderId="2" xfId="5" applyNumberFormat="1" applyFont="1" applyFill="1" applyBorder="1" applyAlignment="1">
      <alignment horizontal="right" vertical="top" wrapText="1"/>
    </xf>
    <xf numFmtId="168" fontId="5" fillId="0" borderId="2" xfId="5" applyNumberFormat="1" applyFont="1" applyFill="1" applyBorder="1" applyAlignment="1">
      <alignment horizontal="right" vertical="top" wrapText="1"/>
    </xf>
    <xf numFmtId="0" fontId="5" fillId="0" borderId="2" xfId="5" applyFont="1" applyFill="1" applyBorder="1" applyAlignment="1" applyProtection="1">
      <alignment horizontal="left" vertical="top" wrapText="1"/>
    </xf>
    <xf numFmtId="1" fontId="6" fillId="0" borderId="2" xfId="5" applyNumberFormat="1" applyFont="1" applyFill="1" applyBorder="1" applyAlignment="1">
      <alignment horizontal="right" wrapText="1"/>
    </xf>
    <xf numFmtId="0" fontId="6" fillId="0" borderId="2" xfId="6" applyFont="1" applyFill="1" applyBorder="1" applyAlignment="1">
      <alignment vertical="top"/>
    </xf>
    <xf numFmtId="164" fontId="6" fillId="0" borderId="2" xfId="6" applyNumberFormat="1" applyFont="1" applyFill="1" applyBorder="1" applyAlignment="1">
      <alignment horizontal="left" vertical="top" wrapText="1"/>
    </xf>
    <xf numFmtId="0" fontId="6" fillId="0" borderId="0" xfId="6" applyFont="1" applyFill="1" applyBorder="1" applyAlignment="1">
      <alignment horizontal="right"/>
    </xf>
    <xf numFmtId="0" fontId="6" fillId="0" borderId="2" xfId="5" applyFont="1" applyFill="1" applyBorder="1" applyAlignment="1">
      <alignment vertical="top"/>
    </xf>
    <xf numFmtId="164" fontId="6" fillId="0" borderId="2" xfId="5" applyNumberFormat="1" applyFont="1" applyFill="1" applyBorder="1" applyAlignment="1">
      <alignment horizontal="left" vertical="top" wrapText="1"/>
    </xf>
    <xf numFmtId="165" fontId="6" fillId="0" borderId="2" xfId="5" applyNumberFormat="1" applyFont="1" applyFill="1" applyBorder="1" applyAlignment="1">
      <alignment horizontal="right" vertical="top" wrapText="1"/>
    </xf>
    <xf numFmtId="0" fontId="6" fillId="0" borderId="0" xfId="1" applyNumberFormat="1" applyFont="1" applyFill="1" applyAlignment="1" applyProtection="1">
      <alignment horizontal="right" wrapText="1"/>
    </xf>
    <xf numFmtId="0" fontId="6" fillId="0" borderId="3" xfId="2" applyNumberFormat="1" applyFont="1" applyFill="1" applyBorder="1" applyAlignment="1">
      <alignment horizontal="right" wrapText="1"/>
    </xf>
    <xf numFmtId="0" fontId="6" fillId="0" borderId="0" xfId="8" applyFont="1" applyFill="1" applyAlignment="1" applyProtection="1">
      <alignment horizontal="right" vertical="top"/>
    </xf>
    <xf numFmtId="0" fontId="6" fillId="0" borderId="4" xfId="7" applyNumberFormat="1" applyFont="1" applyFill="1" applyBorder="1" applyAlignment="1" applyProtection="1">
      <alignment horizontal="right" vertical="top" wrapText="1"/>
    </xf>
    <xf numFmtId="0" fontId="5" fillId="0" borderId="0" xfId="5" applyNumberFormat="1" applyFont="1" applyFill="1" applyBorder="1" applyAlignment="1" applyProtection="1">
      <alignment horizontal="center" vertical="center"/>
    </xf>
    <xf numFmtId="0" fontId="5" fillId="0" borderId="0" xfId="5" applyFont="1" applyFill="1" applyBorder="1" applyAlignment="1" applyProtection="1">
      <alignment horizontal="center" vertical="center"/>
    </xf>
  </cellXfs>
  <cellStyles count="11">
    <cellStyle name="Comma" xfId="1" builtinId="3"/>
    <cellStyle name="Comma 10" xfId="2"/>
    <cellStyle name="Normal" xfId="0" builtinId="0"/>
    <cellStyle name="Normal_budget 2004-05_2.6.04" xfId="3"/>
    <cellStyle name="Normal_BUDGET FOR  03-04" xfId="4"/>
    <cellStyle name="Normal_budget for 03-04" xfId="5"/>
    <cellStyle name="Normal_budget for 03-04 2" xfId="6"/>
    <cellStyle name="Normal_BUDGET-2000" xfId="7"/>
    <cellStyle name="Normal_budgetDocNIC02-03" xfId="8"/>
    <cellStyle name="Normal_DEMAND17" xfId="9"/>
    <cellStyle name="Normal_DEMAND17 2" xfId="10"/>
  </cellStyles>
  <dxfs count="0"/>
  <tableStyles count="0" defaultTableStyle="TableStyleMedium9" defaultPivotStyle="PivotStyleLight16"/>
  <colors>
    <mruColors>
      <color rgb="FFFF0066"/>
      <color rgb="FFFFCCFF"/>
      <color rgb="FFFF00FF"/>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syncVertical="1" syncRef="A1" transitionEvaluation="1" codeName="Sheet1">
    <tabColor rgb="FFC00000"/>
  </sheetPr>
  <dimension ref="A1:G727"/>
  <sheetViews>
    <sheetView tabSelected="1" view="pageBreakPreview" zoomScale="120" zoomScaleNormal="130" zoomScaleSheetLayoutView="120" workbookViewId="0">
      <selection activeCell="M9" sqref="M9"/>
    </sheetView>
  </sheetViews>
  <sheetFormatPr defaultColWidth="9.140625" defaultRowHeight="12.75"/>
  <cols>
    <col min="1" max="1" width="5.7109375" style="9" customWidth="1"/>
    <col min="2" max="2" width="8.28515625" style="19" customWidth="1"/>
    <col min="3" max="3" width="41.7109375" style="106" customWidth="1"/>
    <col min="4" max="4" width="10.7109375" style="6" customWidth="1"/>
    <col min="5" max="5" width="10.7109375" style="5" customWidth="1"/>
    <col min="6" max="6" width="10.7109375" style="6" customWidth="1"/>
    <col min="7" max="7" width="10.7109375" style="17" customWidth="1"/>
    <col min="8" max="16384" width="9.140625" style="5"/>
  </cols>
  <sheetData>
    <row r="1" spans="1:7">
      <c r="A1" s="218" t="s">
        <v>125</v>
      </c>
      <c r="B1" s="218"/>
      <c r="C1" s="218"/>
      <c r="D1" s="218"/>
      <c r="E1" s="218"/>
      <c r="F1" s="218"/>
      <c r="G1" s="218"/>
    </row>
    <row r="2" spans="1:7">
      <c r="A2" s="219" t="s">
        <v>126</v>
      </c>
      <c r="B2" s="219"/>
      <c r="C2" s="219"/>
      <c r="D2" s="219"/>
      <c r="E2" s="219"/>
      <c r="F2" s="219"/>
      <c r="G2" s="219"/>
    </row>
    <row r="3" spans="1:7">
      <c r="A3" s="178"/>
      <c r="B3" s="10"/>
      <c r="C3" s="12"/>
      <c r="D3" s="13"/>
      <c r="F3" s="11"/>
      <c r="G3" s="11"/>
    </row>
    <row r="4" spans="1:7">
      <c r="A4" s="178"/>
      <c r="B4" s="10"/>
      <c r="C4" s="14" t="s">
        <v>98</v>
      </c>
      <c r="D4" s="15">
        <v>2059</v>
      </c>
      <c r="E4" s="16" t="s">
        <v>0</v>
      </c>
      <c r="F4" s="11"/>
      <c r="G4" s="11"/>
    </row>
    <row r="5" spans="1:7">
      <c r="A5" s="178"/>
      <c r="B5" s="10"/>
      <c r="C5" s="14" t="s">
        <v>99</v>
      </c>
      <c r="D5" s="15">
        <v>2216</v>
      </c>
      <c r="E5" s="16" t="s">
        <v>1</v>
      </c>
      <c r="F5" s="11"/>
      <c r="G5" s="11"/>
    </row>
    <row r="6" spans="1:7">
      <c r="A6" s="178"/>
      <c r="B6" s="10"/>
      <c r="C6" s="14" t="s">
        <v>2</v>
      </c>
      <c r="D6" s="17"/>
      <c r="E6" s="18"/>
      <c r="F6" s="11"/>
      <c r="G6" s="11"/>
    </row>
    <row r="7" spans="1:7">
      <c r="C7" s="20" t="s">
        <v>97</v>
      </c>
      <c r="D7" s="21">
        <v>2801</v>
      </c>
      <c r="E7" s="22" t="s">
        <v>3</v>
      </c>
      <c r="F7" s="23"/>
      <c r="G7" s="11"/>
    </row>
    <row r="8" spans="1:7">
      <c r="C8" s="20"/>
      <c r="D8" s="21">
        <v>2810</v>
      </c>
      <c r="E8" s="24" t="s">
        <v>105</v>
      </c>
      <c r="F8" s="23"/>
      <c r="G8" s="11"/>
    </row>
    <row r="9" spans="1:7">
      <c r="C9" s="25" t="s">
        <v>4</v>
      </c>
      <c r="D9" s="21">
        <v>4801</v>
      </c>
      <c r="E9" s="24" t="s">
        <v>5</v>
      </c>
      <c r="F9" s="23"/>
      <c r="G9" s="11"/>
    </row>
    <row r="10" spans="1:7" ht="10.15" customHeight="1">
      <c r="C10" s="21"/>
      <c r="E10" s="24"/>
      <c r="F10" s="23"/>
      <c r="G10" s="11"/>
    </row>
    <row r="11" spans="1:7" s="187" customFormat="1" ht="15" customHeight="1">
      <c r="A11" s="182" t="s">
        <v>387</v>
      </c>
      <c r="B11" s="183"/>
      <c r="C11" s="184"/>
      <c r="D11" s="184"/>
      <c r="E11" s="185"/>
      <c r="F11" s="186"/>
      <c r="G11" s="116"/>
    </row>
    <row r="12" spans="1:7" s="49" customFormat="1">
      <c r="A12" s="116"/>
      <c r="B12" s="116"/>
      <c r="C12" s="116"/>
      <c r="D12" s="116"/>
      <c r="E12" s="116"/>
      <c r="F12" s="116"/>
      <c r="G12" s="116"/>
    </row>
    <row r="13" spans="1:7">
      <c r="C13" s="6"/>
      <c r="D13" s="26" t="s">
        <v>92</v>
      </c>
      <c r="E13" s="26" t="s">
        <v>93</v>
      </c>
      <c r="F13" s="26" t="s">
        <v>8</v>
      </c>
    </row>
    <row r="14" spans="1:7">
      <c r="C14" s="145" t="s">
        <v>6</v>
      </c>
      <c r="D14" s="21">
        <f>G451</f>
        <v>6123532</v>
      </c>
      <c r="E14" s="27">
        <f>G707</f>
        <v>5335682</v>
      </c>
      <c r="F14" s="115">
        <f>SUM(D14:E14)</f>
        <v>11459214</v>
      </c>
    </row>
    <row r="15" spans="1:7">
      <c r="C15" s="23"/>
      <c r="D15" s="27"/>
      <c r="E15" s="27"/>
      <c r="F15" s="27"/>
    </row>
    <row r="16" spans="1:7">
      <c r="A16" s="110" t="s">
        <v>91</v>
      </c>
      <c r="C16" s="28"/>
      <c r="E16" s="6"/>
    </row>
    <row r="17" spans="1:7">
      <c r="C17" s="29"/>
      <c r="D17" s="30"/>
      <c r="E17" s="30"/>
      <c r="F17" s="30"/>
      <c r="G17" s="31" t="s">
        <v>101</v>
      </c>
    </row>
    <row r="18" spans="1:7" s="149" customFormat="1" ht="27" customHeight="1">
      <c r="A18" s="188"/>
      <c r="B18" s="189"/>
      <c r="C18" s="190"/>
      <c r="D18" s="191" t="s">
        <v>127</v>
      </c>
      <c r="E18" s="217" t="s">
        <v>128</v>
      </c>
      <c r="F18" s="217" t="s">
        <v>358</v>
      </c>
      <c r="G18" s="217"/>
    </row>
    <row r="19" spans="1:7" s="150" customFormat="1">
      <c r="A19" s="192"/>
      <c r="B19" s="193" t="s">
        <v>7</v>
      </c>
      <c r="C19" s="194"/>
      <c r="D19" s="195" t="s">
        <v>292</v>
      </c>
      <c r="E19" s="195" t="s">
        <v>359</v>
      </c>
      <c r="F19" s="195" t="s">
        <v>359</v>
      </c>
      <c r="G19" s="216"/>
    </row>
    <row r="20" spans="1:7" s="150" customFormat="1">
      <c r="A20" s="151"/>
      <c r="B20" s="152"/>
      <c r="C20" s="153"/>
      <c r="D20" s="154"/>
      <c r="E20" s="154"/>
      <c r="F20" s="154"/>
      <c r="G20" s="148"/>
    </row>
    <row r="21" spans="1:7" ht="13.7" customHeight="1">
      <c r="C21" s="32" t="s">
        <v>9</v>
      </c>
      <c r="D21" s="14"/>
      <c r="E21" s="14"/>
      <c r="F21" s="14"/>
      <c r="G21" s="14"/>
    </row>
    <row r="22" spans="1:7" ht="14.45" customHeight="1">
      <c r="A22" s="9" t="s">
        <v>10</v>
      </c>
      <c r="B22" s="33">
        <v>2059</v>
      </c>
      <c r="C22" s="34" t="s">
        <v>0</v>
      </c>
      <c r="D22" s="35"/>
      <c r="E22" s="35"/>
      <c r="F22" s="35"/>
      <c r="G22" s="35"/>
    </row>
    <row r="23" spans="1:7" ht="14.45" customHeight="1">
      <c r="A23" s="37"/>
      <c r="B23" s="38">
        <v>80</v>
      </c>
      <c r="C23" s="39" t="s">
        <v>11</v>
      </c>
      <c r="D23" s="40"/>
      <c r="E23" s="40"/>
      <c r="F23" s="40"/>
      <c r="G23" s="42"/>
    </row>
    <row r="24" spans="1:7" ht="14.45" customHeight="1">
      <c r="A24" s="178"/>
      <c r="B24" s="43">
        <v>80.052999999999997</v>
      </c>
      <c r="C24" s="44" t="s">
        <v>12</v>
      </c>
      <c r="D24" s="40"/>
      <c r="E24" s="40"/>
      <c r="F24" s="40"/>
      <c r="G24" s="42"/>
    </row>
    <row r="25" spans="1:7" ht="14.45" customHeight="1">
      <c r="A25" s="178"/>
      <c r="B25" s="10">
        <v>60</v>
      </c>
      <c r="C25" s="39" t="s">
        <v>100</v>
      </c>
      <c r="D25" s="45"/>
      <c r="E25" s="45"/>
      <c r="F25" s="45"/>
      <c r="G25" s="8"/>
    </row>
    <row r="26" spans="1:7" ht="26.25" customHeight="1">
      <c r="A26" s="178"/>
      <c r="B26" s="46">
        <v>83</v>
      </c>
      <c r="C26" s="39" t="s">
        <v>132</v>
      </c>
      <c r="D26" s="45"/>
      <c r="E26" s="45"/>
      <c r="F26" s="45"/>
      <c r="G26" s="8"/>
    </row>
    <row r="27" spans="1:7" ht="14.45" customHeight="1">
      <c r="A27" s="178"/>
      <c r="B27" s="46" t="s">
        <v>72</v>
      </c>
      <c r="C27" s="47" t="s">
        <v>71</v>
      </c>
      <c r="D27" s="41">
        <v>219</v>
      </c>
      <c r="E27" s="41">
        <v>219</v>
      </c>
      <c r="F27" s="41">
        <v>219</v>
      </c>
      <c r="G27" s="42">
        <v>219</v>
      </c>
    </row>
    <row r="28" spans="1:7">
      <c r="A28" s="178"/>
      <c r="B28" s="50"/>
      <c r="C28" s="44"/>
      <c r="D28" s="45"/>
      <c r="E28" s="45"/>
      <c r="F28" s="45"/>
      <c r="G28" s="8"/>
    </row>
    <row r="29" spans="1:7" ht="29.1" customHeight="1">
      <c r="A29" s="178"/>
      <c r="B29" s="46">
        <v>84</v>
      </c>
      <c r="C29" s="39" t="s">
        <v>133</v>
      </c>
      <c r="D29" s="45"/>
      <c r="E29" s="45"/>
      <c r="F29" s="45"/>
      <c r="G29" s="8"/>
    </row>
    <row r="30" spans="1:7" ht="14.45" customHeight="1">
      <c r="A30" s="178"/>
      <c r="B30" s="46" t="s">
        <v>73</v>
      </c>
      <c r="C30" s="47" t="s">
        <v>71</v>
      </c>
      <c r="D30" s="41">
        <v>110</v>
      </c>
      <c r="E30" s="41">
        <v>110</v>
      </c>
      <c r="F30" s="41">
        <v>110</v>
      </c>
      <c r="G30" s="42">
        <v>110</v>
      </c>
    </row>
    <row r="31" spans="1:7">
      <c r="A31" s="178"/>
      <c r="B31" s="50"/>
      <c r="C31" s="44"/>
      <c r="D31" s="45"/>
      <c r="E31" s="45"/>
      <c r="F31" s="45"/>
      <c r="G31" s="8"/>
    </row>
    <row r="32" spans="1:7" ht="29.1" customHeight="1">
      <c r="A32" s="178"/>
      <c r="B32" s="51">
        <v>85</v>
      </c>
      <c r="C32" s="39" t="s">
        <v>137</v>
      </c>
      <c r="D32" s="45"/>
      <c r="E32" s="45"/>
      <c r="F32" s="45"/>
      <c r="G32" s="8"/>
    </row>
    <row r="33" spans="1:7" ht="14.45" customHeight="1">
      <c r="A33" s="178"/>
      <c r="B33" s="46" t="s">
        <v>74</v>
      </c>
      <c r="C33" s="47" t="s">
        <v>71</v>
      </c>
      <c r="D33" s="93">
        <v>214</v>
      </c>
      <c r="E33" s="93">
        <v>73</v>
      </c>
      <c r="F33" s="93">
        <v>73</v>
      </c>
      <c r="G33" s="52">
        <v>0</v>
      </c>
    </row>
    <row r="34" spans="1:7" ht="14.85" customHeight="1">
      <c r="A34" s="178" t="s">
        <v>8</v>
      </c>
      <c r="B34" s="10">
        <v>60</v>
      </c>
      <c r="C34" s="39" t="s">
        <v>100</v>
      </c>
      <c r="D34" s="57">
        <f t="shared" ref="D34:G34" si="0">SUM(D27:D33)</f>
        <v>543</v>
      </c>
      <c r="E34" s="57">
        <f t="shared" si="0"/>
        <v>402</v>
      </c>
      <c r="F34" s="57">
        <f t="shared" si="0"/>
        <v>402</v>
      </c>
      <c r="G34" s="57">
        <f t="shared" si="0"/>
        <v>329</v>
      </c>
    </row>
    <row r="35" spans="1:7">
      <c r="A35" s="178"/>
      <c r="B35" s="51"/>
      <c r="C35" s="44"/>
      <c r="D35" s="45"/>
      <c r="E35" s="45"/>
      <c r="F35" s="45"/>
      <c r="G35" s="8"/>
    </row>
    <row r="36" spans="1:7" ht="14.85" customHeight="1">
      <c r="A36" s="178"/>
      <c r="B36" s="46">
        <v>61</v>
      </c>
      <c r="C36" s="39" t="s">
        <v>75</v>
      </c>
      <c r="D36" s="45"/>
      <c r="E36" s="45"/>
      <c r="F36" s="45"/>
      <c r="G36" s="8"/>
    </row>
    <row r="37" spans="1:7" ht="29.1" customHeight="1">
      <c r="A37" s="178"/>
      <c r="B37" s="46">
        <v>83</v>
      </c>
      <c r="C37" s="39" t="s">
        <v>132</v>
      </c>
      <c r="D37" s="45"/>
      <c r="E37" s="45"/>
      <c r="F37" s="45"/>
      <c r="G37" s="8"/>
    </row>
    <row r="38" spans="1:7" ht="14.85" customHeight="1">
      <c r="A38" s="178"/>
      <c r="B38" s="46" t="s">
        <v>76</v>
      </c>
      <c r="C38" s="47" t="s">
        <v>167</v>
      </c>
      <c r="D38" s="41">
        <v>627</v>
      </c>
      <c r="E38" s="41">
        <v>627</v>
      </c>
      <c r="F38" s="41">
        <v>627</v>
      </c>
      <c r="G38" s="42">
        <v>627</v>
      </c>
    </row>
    <row r="39" spans="1:7">
      <c r="A39" s="178"/>
      <c r="B39" s="50"/>
      <c r="C39" s="44"/>
      <c r="D39" s="45"/>
      <c r="E39" s="45"/>
      <c r="F39" s="45"/>
      <c r="G39" s="8"/>
    </row>
    <row r="40" spans="1:7" ht="25.5">
      <c r="A40" s="178"/>
      <c r="B40" s="46">
        <v>84</v>
      </c>
      <c r="C40" s="39" t="s">
        <v>133</v>
      </c>
      <c r="D40" s="45"/>
      <c r="E40" s="45"/>
      <c r="F40" s="45"/>
      <c r="G40" s="8"/>
    </row>
    <row r="41" spans="1:7" s="18" customFormat="1" ht="14.85" customHeight="1">
      <c r="A41" s="178"/>
      <c r="B41" s="46" t="s">
        <v>77</v>
      </c>
      <c r="C41" s="47" t="s">
        <v>167</v>
      </c>
      <c r="D41" s="93">
        <v>1841</v>
      </c>
      <c r="E41" s="93">
        <v>1859</v>
      </c>
      <c r="F41" s="93">
        <v>1859</v>
      </c>
      <c r="G41" s="42">
        <v>1859</v>
      </c>
    </row>
    <row r="42" spans="1:7" ht="13.9" customHeight="1">
      <c r="A42" s="178"/>
      <c r="B42" s="50"/>
      <c r="C42" s="44"/>
      <c r="D42" s="45"/>
      <c r="E42" s="45"/>
      <c r="F42" s="45"/>
      <c r="G42" s="8"/>
    </row>
    <row r="43" spans="1:7" ht="25.5">
      <c r="A43" s="178"/>
      <c r="B43" s="51">
        <v>85</v>
      </c>
      <c r="C43" s="39" t="s">
        <v>137</v>
      </c>
      <c r="D43" s="8"/>
      <c r="E43" s="8"/>
      <c r="F43" s="8"/>
      <c r="G43" s="8"/>
    </row>
    <row r="44" spans="1:7" s="134" customFormat="1" ht="14.85" customHeight="1">
      <c r="A44" s="54"/>
      <c r="B44" s="121" t="s">
        <v>78</v>
      </c>
      <c r="C44" s="122" t="s">
        <v>167</v>
      </c>
      <c r="D44" s="89">
        <v>110</v>
      </c>
      <c r="E44" s="89">
        <v>110</v>
      </c>
      <c r="F44" s="89">
        <v>110</v>
      </c>
      <c r="G44" s="107">
        <v>110</v>
      </c>
    </row>
    <row r="45" spans="1:7">
      <c r="A45" s="178"/>
      <c r="B45" s="46"/>
      <c r="C45" s="39"/>
      <c r="D45" s="45"/>
      <c r="E45" s="45"/>
      <c r="F45" s="45"/>
      <c r="G45" s="8"/>
    </row>
    <row r="46" spans="1:7" ht="25.5">
      <c r="A46" s="178"/>
      <c r="B46" s="51">
        <v>86</v>
      </c>
      <c r="C46" s="39" t="s">
        <v>138</v>
      </c>
      <c r="D46" s="8"/>
      <c r="E46" s="8"/>
      <c r="F46" s="8"/>
      <c r="G46" s="8"/>
    </row>
    <row r="47" spans="1:7" ht="14.85" customHeight="1">
      <c r="A47" s="178"/>
      <c r="B47" s="46" t="s">
        <v>79</v>
      </c>
      <c r="C47" s="47" t="s">
        <v>167</v>
      </c>
      <c r="D47" s="93">
        <v>55</v>
      </c>
      <c r="E47" s="93">
        <v>55</v>
      </c>
      <c r="F47" s="93">
        <v>55</v>
      </c>
      <c r="G47" s="42">
        <v>55</v>
      </c>
    </row>
    <row r="48" spans="1:7" ht="12.75" customHeight="1">
      <c r="A48" s="178"/>
      <c r="B48" s="46"/>
      <c r="C48" s="39"/>
      <c r="D48" s="8"/>
      <c r="E48" s="8"/>
      <c r="F48" s="8"/>
      <c r="G48" s="8"/>
    </row>
    <row r="49" spans="1:7" ht="29.1" customHeight="1">
      <c r="A49" s="178"/>
      <c r="B49" s="51">
        <v>87</v>
      </c>
      <c r="C49" s="39" t="s">
        <v>142</v>
      </c>
      <c r="D49" s="8"/>
      <c r="E49" s="8"/>
      <c r="F49" s="8"/>
      <c r="G49" s="8"/>
    </row>
    <row r="50" spans="1:7" ht="14.85" customHeight="1">
      <c r="A50" s="178"/>
      <c r="B50" s="46" t="s">
        <v>80</v>
      </c>
      <c r="C50" s="47" t="s">
        <v>167</v>
      </c>
      <c r="D50" s="93">
        <v>66</v>
      </c>
      <c r="E50" s="93">
        <v>66</v>
      </c>
      <c r="F50" s="93">
        <v>66</v>
      </c>
      <c r="G50" s="42">
        <v>66</v>
      </c>
    </row>
    <row r="51" spans="1:7">
      <c r="A51" s="178"/>
      <c r="B51" s="46"/>
      <c r="C51" s="39"/>
      <c r="D51" s="8"/>
      <c r="E51" s="8"/>
      <c r="F51" s="8"/>
      <c r="G51" s="8"/>
    </row>
    <row r="52" spans="1:7" ht="25.5">
      <c r="A52" s="178"/>
      <c r="B52" s="51">
        <v>88</v>
      </c>
      <c r="C52" s="39" t="s">
        <v>143</v>
      </c>
      <c r="D52" s="8"/>
      <c r="E52" s="8"/>
      <c r="F52" s="8"/>
      <c r="G52" s="8"/>
    </row>
    <row r="53" spans="1:7" ht="14.85" customHeight="1">
      <c r="A53" s="178"/>
      <c r="B53" s="46" t="s">
        <v>81</v>
      </c>
      <c r="C53" s="47" t="s">
        <v>167</v>
      </c>
      <c r="D53" s="93">
        <v>66</v>
      </c>
      <c r="E53" s="93">
        <v>66</v>
      </c>
      <c r="F53" s="93">
        <v>66</v>
      </c>
      <c r="G53" s="42">
        <v>66</v>
      </c>
    </row>
    <row r="54" spans="1:7" ht="10.15" customHeight="1">
      <c r="A54" s="178"/>
      <c r="B54" s="46"/>
      <c r="C54" s="39"/>
      <c r="D54" s="45"/>
      <c r="E54" s="45"/>
      <c r="F54" s="45"/>
      <c r="G54" s="8"/>
    </row>
    <row r="55" spans="1:7" ht="27" customHeight="1">
      <c r="A55" s="178"/>
      <c r="B55" s="51">
        <v>89</v>
      </c>
      <c r="C55" s="47" t="s">
        <v>147</v>
      </c>
      <c r="D55" s="45"/>
      <c r="E55" s="45"/>
      <c r="F55" s="45"/>
      <c r="G55" s="8"/>
    </row>
    <row r="56" spans="1:7" ht="14.85" customHeight="1">
      <c r="A56" s="178"/>
      <c r="B56" s="46" t="s">
        <v>82</v>
      </c>
      <c r="C56" s="47" t="s">
        <v>167</v>
      </c>
      <c r="D56" s="41">
        <v>110</v>
      </c>
      <c r="E56" s="41">
        <v>110</v>
      </c>
      <c r="F56" s="41">
        <v>110</v>
      </c>
      <c r="G56" s="42">
        <v>110</v>
      </c>
    </row>
    <row r="57" spans="1:7" ht="13.15" customHeight="1">
      <c r="A57" s="178"/>
      <c r="B57" s="46"/>
      <c r="C57" s="39"/>
      <c r="D57" s="45"/>
      <c r="E57" s="45"/>
      <c r="F57" s="45"/>
      <c r="G57" s="8"/>
    </row>
    <row r="58" spans="1:7" ht="25.5">
      <c r="A58" s="178"/>
      <c r="B58" s="51">
        <v>90</v>
      </c>
      <c r="C58" s="39" t="s">
        <v>148</v>
      </c>
      <c r="D58" s="45"/>
      <c r="E58" s="45"/>
      <c r="F58" s="45"/>
      <c r="G58" s="8"/>
    </row>
    <row r="59" spans="1:7" ht="14.85" customHeight="1">
      <c r="A59" s="178"/>
      <c r="B59" s="46" t="s">
        <v>83</v>
      </c>
      <c r="C59" s="47" t="s">
        <v>167</v>
      </c>
      <c r="D59" s="41">
        <v>220</v>
      </c>
      <c r="E59" s="41">
        <v>220</v>
      </c>
      <c r="F59" s="41">
        <v>220</v>
      </c>
      <c r="G59" s="42">
        <v>220</v>
      </c>
    </row>
    <row r="60" spans="1:7">
      <c r="A60" s="178"/>
      <c r="B60" s="46"/>
      <c r="C60" s="4"/>
      <c r="D60" s="52"/>
      <c r="E60" s="52"/>
      <c r="F60" s="52"/>
      <c r="G60" s="52"/>
    </row>
    <row r="61" spans="1:7">
      <c r="A61" s="178"/>
      <c r="B61" s="46">
        <v>92</v>
      </c>
      <c r="C61" s="4" t="s">
        <v>381</v>
      </c>
      <c r="D61" s="52"/>
      <c r="E61" s="93"/>
      <c r="F61" s="93"/>
      <c r="G61" s="52"/>
    </row>
    <row r="62" spans="1:7">
      <c r="A62" s="178"/>
      <c r="B62" s="46" t="s">
        <v>382</v>
      </c>
      <c r="C62" s="4" t="s">
        <v>324</v>
      </c>
      <c r="D62" s="93">
        <v>1972</v>
      </c>
      <c r="E62" s="93">
        <v>2600</v>
      </c>
      <c r="F62" s="93">
        <v>2600</v>
      </c>
      <c r="G62" s="93">
        <v>500</v>
      </c>
    </row>
    <row r="63" spans="1:7">
      <c r="A63" s="178"/>
      <c r="B63" s="46"/>
      <c r="C63" s="4"/>
      <c r="D63" s="52"/>
      <c r="E63" s="52"/>
      <c r="F63" s="52"/>
      <c r="G63" s="52"/>
    </row>
    <row r="64" spans="1:7">
      <c r="A64" s="178"/>
      <c r="B64" s="46">
        <v>93</v>
      </c>
      <c r="C64" s="4" t="s">
        <v>440</v>
      </c>
      <c r="D64" s="52"/>
      <c r="E64" s="93"/>
      <c r="F64" s="93"/>
      <c r="G64" s="52"/>
    </row>
    <row r="65" spans="1:7">
      <c r="A65" s="178"/>
      <c r="B65" s="46" t="s">
        <v>441</v>
      </c>
      <c r="C65" s="4" t="s">
        <v>324</v>
      </c>
      <c r="D65" s="52">
        <v>0</v>
      </c>
      <c r="E65" s="52">
        <v>0</v>
      </c>
      <c r="F65" s="52">
        <v>0</v>
      </c>
      <c r="G65" s="89">
        <v>2800</v>
      </c>
    </row>
    <row r="66" spans="1:7" ht="14.85" customHeight="1">
      <c r="A66" s="178" t="s">
        <v>8</v>
      </c>
      <c r="B66" s="46">
        <v>61</v>
      </c>
      <c r="C66" s="39" t="s">
        <v>75</v>
      </c>
      <c r="D66" s="57">
        <f>SUM(D38:D65)</f>
        <v>5067</v>
      </c>
      <c r="E66" s="57">
        <f t="shared" ref="E66:G66" si="1">SUM(E38:E65)</f>
        <v>5713</v>
      </c>
      <c r="F66" s="57">
        <f t="shared" si="1"/>
        <v>5713</v>
      </c>
      <c r="G66" s="57">
        <f t="shared" si="1"/>
        <v>6413</v>
      </c>
    </row>
    <row r="67" spans="1:7" ht="14.85" customHeight="1">
      <c r="A67" s="178" t="s">
        <v>8</v>
      </c>
      <c r="B67" s="43">
        <v>80.052999999999997</v>
      </c>
      <c r="C67" s="44" t="s">
        <v>12</v>
      </c>
      <c r="D67" s="36">
        <f t="shared" ref="D67:G67" si="2">D66+D34</f>
        <v>5610</v>
      </c>
      <c r="E67" s="36">
        <f t="shared" si="2"/>
        <v>6115</v>
      </c>
      <c r="F67" s="36">
        <f t="shared" si="2"/>
        <v>6115</v>
      </c>
      <c r="G67" s="36">
        <f t="shared" si="2"/>
        <v>6742</v>
      </c>
    </row>
    <row r="68" spans="1:7" ht="14.85" customHeight="1">
      <c r="A68" s="178" t="s">
        <v>8</v>
      </c>
      <c r="B68" s="38">
        <v>80</v>
      </c>
      <c r="C68" s="39" t="s">
        <v>11</v>
      </c>
      <c r="D68" s="80">
        <f t="shared" ref="D68:G69" si="3">D67</f>
        <v>5610</v>
      </c>
      <c r="E68" s="80">
        <f t="shared" si="3"/>
        <v>6115</v>
      </c>
      <c r="F68" s="80">
        <f t="shared" si="3"/>
        <v>6115</v>
      </c>
      <c r="G68" s="61">
        <f t="shared" si="3"/>
        <v>6742</v>
      </c>
    </row>
    <row r="69" spans="1:7" ht="14.85" customHeight="1">
      <c r="A69" s="178" t="s">
        <v>8</v>
      </c>
      <c r="B69" s="62">
        <v>2059</v>
      </c>
      <c r="C69" s="63" t="s">
        <v>0</v>
      </c>
      <c r="D69" s="57">
        <f t="shared" si="3"/>
        <v>5610</v>
      </c>
      <c r="E69" s="57">
        <f t="shared" si="3"/>
        <v>6115</v>
      </c>
      <c r="F69" s="57">
        <f t="shared" si="3"/>
        <v>6115</v>
      </c>
      <c r="G69" s="58">
        <f t="shared" si="3"/>
        <v>6742</v>
      </c>
    </row>
    <row r="70" spans="1:7" ht="14.85" customHeight="1">
      <c r="A70" s="178"/>
      <c r="B70" s="10"/>
      <c r="C70" s="64"/>
      <c r="D70" s="7"/>
      <c r="E70" s="7"/>
      <c r="F70" s="7"/>
      <c r="G70" s="7"/>
    </row>
    <row r="71" spans="1:7" ht="14.85" customHeight="1">
      <c r="A71" s="178" t="s">
        <v>10</v>
      </c>
      <c r="B71" s="66">
        <v>2216</v>
      </c>
      <c r="C71" s="44" t="s">
        <v>1</v>
      </c>
      <c r="D71" s="7"/>
      <c r="E71" s="7"/>
      <c r="F71" s="7"/>
      <c r="G71" s="7"/>
    </row>
    <row r="72" spans="1:7" ht="14.85" customHeight="1">
      <c r="A72" s="178"/>
      <c r="B72" s="67">
        <v>5</v>
      </c>
      <c r="C72" s="39" t="s">
        <v>102</v>
      </c>
      <c r="D72" s="7"/>
      <c r="E72" s="7"/>
      <c r="F72" s="7"/>
      <c r="G72" s="7"/>
    </row>
    <row r="73" spans="1:7" ht="14.85" customHeight="1">
      <c r="A73" s="178"/>
      <c r="B73" s="43" t="s">
        <v>94</v>
      </c>
      <c r="C73" s="44" t="s">
        <v>12</v>
      </c>
      <c r="D73" s="7"/>
      <c r="E73" s="7"/>
      <c r="F73" s="7"/>
      <c r="G73" s="7"/>
    </row>
    <row r="74" spans="1:7" ht="14.85" customHeight="1">
      <c r="A74" s="178"/>
      <c r="B74" s="46">
        <v>60</v>
      </c>
      <c r="C74" s="39" t="s">
        <v>100</v>
      </c>
      <c r="D74" s="7"/>
      <c r="E74" s="7"/>
      <c r="F74" s="7"/>
      <c r="G74" s="7"/>
    </row>
    <row r="75" spans="1:7" ht="14.45" customHeight="1">
      <c r="A75" s="178"/>
      <c r="B75" s="38">
        <v>78</v>
      </c>
      <c r="C75" s="39" t="s">
        <v>135</v>
      </c>
      <c r="D75" s="7"/>
      <c r="E75" s="7"/>
      <c r="F75" s="7"/>
      <c r="G75" s="7"/>
    </row>
    <row r="76" spans="1:7" ht="14.85" customHeight="1">
      <c r="A76" s="178"/>
      <c r="B76" s="46" t="s">
        <v>84</v>
      </c>
      <c r="C76" s="47" t="s">
        <v>71</v>
      </c>
      <c r="D76" s="36">
        <v>110</v>
      </c>
      <c r="E76" s="36">
        <v>110</v>
      </c>
      <c r="F76" s="36">
        <v>110</v>
      </c>
      <c r="G76" s="35">
        <v>110</v>
      </c>
    </row>
    <row r="77" spans="1:7" ht="14.45" customHeight="1">
      <c r="A77" s="178" t="s">
        <v>8</v>
      </c>
      <c r="B77" s="46">
        <v>60</v>
      </c>
      <c r="C77" s="39" t="s">
        <v>70</v>
      </c>
      <c r="D77" s="80">
        <f t="shared" ref="D77:G77" si="4">SUM(D76:D76)</f>
        <v>110</v>
      </c>
      <c r="E77" s="80">
        <f t="shared" si="4"/>
        <v>110</v>
      </c>
      <c r="F77" s="80">
        <f t="shared" si="4"/>
        <v>110</v>
      </c>
      <c r="G77" s="80">
        <f t="shared" si="4"/>
        <v>110</v>
      </c>
    </row>
    <row r="78" spans="1:7" ht="12" customHeight="1">
      <c r="A78" s="178"/>
      <c r="B78" s="66"/>
      <c r="C78" s="39"/>
      <c r="D78" s="7"/>
      <c r="E78" s="7"/>
      <c r="F78" s="7"/>
      <c r="G78" s="7"/>
    </row>
    <row r="79" spans="1:7" ht="14.45" customHeight="1">
      <c r="A79" s="178"/>
      <c r="B79" s="46">
        <v>61</v>
      </c>
      <c r="C79" s="39" t="s">
        <v>75</v>
      </c>
      <c r="D79" s="7"/>
      <c r="E79" s="7"/>
      <c r="F79" s="7"/>
      <c r="G79" s="7"/>
    </row>
    <row r="80" spans="1:7" ht="27" customHeight="1">
      <c r="A80" s="178"/>
      <c r="B80" s="38">
        <v>77</v>
      </c>
      <c r="C80" s="39" t="s">
        <v>134</v>
      </c>
      <c r="D80" s="7"/>
      <c r="E80" s="7"/>
      <c r="F80" s="7"/>
      <c r="G80" s="7"/>
    </row>
    <row r="81" spans="1:7" ht="14.45" customHeight="1">
      <c r="A81" s="178"/>
      <c r="B81" s="46" t="s">
        <v>85</v>
      </c>
      <c r="C81" s="47" t="s">
        <v>167</v>
      </c>
      <c r="D81" s="36">
        <v>787</v>
      </c>
      <c r="E81" s="36">
        <v>787</v>
      </c>
      <c r="F81" s="36">
        <v>787</v>
      </c>
      <c r="G81" s="35">
        <v>787</v>
      </c>
    </row>
    <row r="82" spans="1:7" ht="12" customHeight="1">
      <c r="A82" s="178"/>
      <c r="B82" s="46"/>
      <c r="C82" s="39"/>
      <c r="D82" s="7"/>
      <c r="E82" s="7"/>
      <c r="F82" s="7"/>
      <c r="G82" s="7"/>
    </row>
    <row r="83" spans="1:7" ht="14.45" customHeight="1">
      <c r="A83" s="178"/>
      <c r="B83" s="38">
        <v>78</v>
      </c>
      <c r="C83" s="39" t="s">
        <v>135</v>
      </c>
      <c r="D83" s="7"/>
      <c r="E83" s="7"/>
      <c r="F83" s="7"/>
      <c r="G83" s="7"/>
    </row>
    <row r="84" spans="1:7" s="18" customFormat="1" ht="14.45" customHeight="1">
      <c r="A84" s="178"/>
      <c r="B84" s="46" t="s">
        <v>86</v>
      </c>
      <c r="C84" s="47" t="s">
        <v>167</v>
      </c>
      <c r="D84" s="36">
        <v>1370</v>
      </c>
      <c r="E84" s="36">
        <v>1370</v>
      </c>
      <c r="F84" s="36">
        <v>1370</v>
      </c>
      <c r="G84" s="35">
        <v>1370</v>
      </c>
    </row>
    <row r="85" spans="1:7" ht="12" customHeight="1">
      <c r="A85" s="178"/>
      <c r="B85" s="66"/>
      <c r="C85" s="39"/>
      <c r="D85" s="7"/>
      <c r="E85" s="7"/>
      <c r="F85" s="7"/>
      <c r="G85" s="7"/>
    </row>
    <row r="86" spans="1:7" ht="27" customHeight="1">
      <c r="A86" s="178"/>
      <c r="B86" s="38">
        <v>79</v>
      </c>
      <c r="C86" s="39" t="s">
        <v>139</v>
      </c>
      <c r="D86" s="7"/>
      <c r="E86" s="7"/>
      <c r="F86" s="7"/>
      <c r="G86" s="7"/>
    </row>
    <row r="87" spans="1:7" ht="14.45" customHeight="1">
      <c r="A87" s="54"/>
      <c r="B87" s="121" t="s">
        <v>87</v>
      </c>
      <c r="C87" s="122" t="s">
        <v>167</v>
      </c>
      <c r="D87" s="79">
        <v>127</v>
      </c>
      <c r="E87" s="79">
        <v>127</v>
      </c>
      <c r="F87" s="79">
        <v>127</v>
      </c>
      <c r="G87" s="70">
        <v>127</v>
      </c>
    </row>
    <row r="88" spans="1:7">
      <c r="A88" s="178"/>
      <c r="B88" s="46"/>
      <c r="C88" s="39"/>
      <c r="D88" s="7"/>
      <c r="E88" s="7"/>
      <c r="F88" s="7"/>
      <c r="G88" s="7"/>
    </row>
    <row r="89" spans="1:7" ht="14.45" customHeight="1">
      <c r="A89" s="178"/>
      <c r="B89" s="38">
        <v>80</v>
      </c>
      <c r="C89" s="39" t="s">
        <v>140</v>
      </c>
      <c r="D89" s="7"/>
      <c r="E89" s="7"/>
      <c r="F89" s="7"/>
      <c r="G89" s="7"/>
    </row>
    <row r="90" spans="1:7" s="134" customFormat="1" ht="14.45" customHeight="1">
      <c r="A90" s="178"/>
      <c r="B90" s="46" t="s">
        <v>88</v>
      </c>
      <c r="C90" s="47" t="s">
        <v>167</v>
      </c>
      <c r="D90" s="36">
        <v>50</v>
      </c>
      <c r="E90" s="36">
        <v>50</v>
      </c>
      <c r="F90" s="36">
        <v>50</v>
      </c>
      <c r="G90" s="35">
        <v>50</v>
      </c>
    </row>
    <row r="91" spans="1:7" ht="12" customHeight="1">
      <c r="A91" s="178"/>
      <c r="B91" s="66"/>
      <c r="C91" s="39"/>
      <c r="D91" s="7"/>
      <c r="E91" s="7"/>
      <c r="F91" s="7"/>
      <c r="G91" s="7"/>
    </row>
    <row r="92" spans="1:7" ht="27" customHeight="1">
      <c r="A92" s="178"/>
      <c r="B92" s="38">
        <v>81</v>
      </c>
      <c r="C92" s="39" t="s">
        <v>144</v>
      </c>
      <c r="D92" s="7"/>
      <c r="E92" s="7"/>
      <c r="F92" s="7"/>
      <c r="G92" s="7"/>
    </row>
    <row r="93" spans="1:7" s="18" customFormat="1" ht="14.45" customHeight="1">
      <c r="A93" s="178"/>
      <c r="B93" s="46" t="s">
        <v>89</v>
      </c>
      <c r="C93" s="47" t="s">
        <v>167</v>
      </c>
      <c r="D93" s="36">
        <v>86</v>
      </c>
      <c r="E93" s="36">
        <v>86</v>
      </c>
      <c r="F93" s="36">
        <v>86</v>
      </c>
      <c r="G93" s="35">
        <v>86</v>
      </c>
    </row>
    <row r="94" spans="1:7" ht="12" customHeight="1">
      <c r="A94" s="178"/>
      <c r="B94" s="46"/>
      <c r="C94" s="39"/>
      <c r="D94" s="7"/>
      <c r="E94" s="7"/>
      <c r="F94" s="7"/>
      <c r="G94" s="7"/>
    </row>
    <row r="95" spans="1:7" ht="15" customHeight="1">
      <c r="A95" s="178"/>
      <c r="B95" s="38">
        <v>82</v>
      </c>
      <c r="C95" s="39" t="s">
        <v>145</v>
      </c>
      <c r="D95" s="7"/>
      <c r="E95" s="7"/>
      <c r="F95" s="7"/>
      <c r="G95" s="7"/>
    </row>
    <row r="96" spans="1:7" ht="14.45" customHeight="1">
      <c r="A96" s="178"/>
      <c r="B96" s="46" t="s">
        <v>90</v>
      </c>
      <c r="C96" s="47" t="s">
        <v>167</v>
      </c>
      <c r="D96" s="36">
        <v>50</v>
      </c>
      <c r="E96" s="36">
        <v>50</v>
      </c>
      <c r="F96" s="36">
        <v>50</v>
      </c>
      <c r="G96" s="35">
        <v>50</v>
      </c>
    </row>
    <row r="97" spans="1:7" ht="12" customHeight="1">
      <c r="A97" s="178"/>
      <c r="B97" s="66"/>
      <c r="C97" s="39"/>
      <c r="D97" s="7"/>
      <c r="E97" s="7"/>
      <c r="F97" s="7"/>
      <c r="G97" s="7"/>
    </row>
    <row r="98" spans="1:7" ht="27" customHeight="1">
      <c r="A98" s="178"/>
      <c r="B98" s="38">
        <v>83</v>
      </c>
      <c r="C98" s="47" t="s">
        <v>149</v>
      </c>
      <c r="D98" s="7"/>
      <c r="E98" s="7"/>
      <c r="F98" s="7"/>
      <c r="G98" s="7"/>
    </row>
    <row r="99" spans="1:7" ht="14.45" customHeight="1">
      <c r="A99" s="178"/>
      <c r="B99" s="46" t="s">
        <v>76</v>
      </c>
      <c r="C99" s="47" t="s">
        <v>167</v>
      </c>
      <c r="D99" s="36">
        <v>167</v>
      </c>
      <c r="E99" s="36">
        <v>168</v>
      </c>
      <c r="F99" s="36">
        <v>168</v>
      </c>
      <c r="G99" s="35">
        <v>168</v>
      </c>
    </row>
    <row r="100" spans="1:7" ht="10.5" customHeight="1">
      <c r="A100" s="178"/>
      <c r="B100" s="46"/>
      <c r="C100" s="39"/>
      <c r="D100" s="7"/>
      <c r="E100" s="7"/>
      <c r="F100" s="7"/>
      <c r="G100" s="7"/>
    </row>
    <row r="101" spans="1:7" ht="15" customHeight="1">
      <c r="A101" s="178"/>
      <c r="B101" s="38">
        <v>84</v>
      </c>
      <c r="C101" s="39" t="s">
        <v>150</v>
      </c>
      <c r="D101" s="7"/>
      <c r="E101" s="7"/>
      <c r="F101" s="7"/>
      <c r="G101" s="7"/>
    </row>
    <row r="102" spans="1:7" ht="13.9" customHeight="1">
      <c r="A102" s="178"/>
      <c r="B102" s="46" t="s">
        <v>77</v>
      </c>
      <c r="C102" s="47" t="s">
        <v>167</v>
      </c>
      <c r="D102" s="36">
        <v>260</v>
      </c>
      <c r="E102" s="36">
        <v>260</v>
      </c>
      <c r="F102" s="36">
        <v>260</v>
      </c>
      <c r="G102" s="35">
        <v>260</v>
      </c>
    </row>
    <row r="103" spans="1:7" ht="13.9" customHeight="1">
      <c r="A103" s="178" t="s">
        <v>8</v>
      </c>
      <c r="B103" s="46">
        <v>61</v>
      </c>
      <c r="C103" s="39" t="s">
        <v>75</v>
      </c>
      <c r="D103" s="80">
        <f t="shared" ref="D103:G103" si="5">SUM(D81:D102)</f>
        <v>2897</v>
      </c>
      <c r="E103" s="80">
        <f t="shared" si="5"/>
        <v>2898</v>
      </c>
      <c r="F103" s="80">
        <f t="shared" si="5"/>
        <v>2898</v>
      </c>
      <c r="G103" s="80">
        <f t="shared" si="5"/>
        <v>2898</v>
      </c>
    </row>
    <row r="104" spans="1:7" ht="13.9" customHeight="1">
      <c r="A104" s="178" t="s">
        <v>8</v>
      </c>
      <c r="B104" s="43" t="s">
        <v>94</v>
      </c>
      <c r="C104" s="44" t="s">
        <v>12</v>
      </c>
      <c r="D104" s="79">
        <f t="shared" ref="D104:F104" si="6">D103+D77</f>
        <v>3007</v>
      </c>
      <c r="E104" s="79">
        <f t="shared" si="6"/>
        <v>3008</v>
      </c>
      <c r="F104" s="79">
        <f t="shared" si="6"/>
        <v>3008</v>
      </c>
      <c r="G104" s="70">
        <f>G103+G77</f>
        <v>3008</v>
      </c>
    </row>
    <row r="105" spans="1:7" ht="13.9" customHeight="1">
      <c r="A105" s="178" t="s">
        <v>8</v>
      </c>
      <c r="B105" s="67">
        <v>5</v>
      </c>
      <c r="C105" s="39" t="s">
        <v>102</v>
      </c>
      <c r="D105" s="80">
        <f t="shared" ref="D105:G106" si="7">D104</f>
        <v>3007</v>
      </c>
      <c r="E105" s="80">
        <f t="shared" si="7"/>
        <v>3008</v>
      </c>
      <c r="F105" s="80">
        <f t="shared" si="7"/>
        <v>3008</v>
      </c>
      <c r="G105" s="69">
        <f t="shared" si="7"/>
        <v>3008</v>
      </c>
    </row>
    <row r="106" spans="1:7" ht="13.9" customHeight="1">
      <c r="A106" s="178" t="s">
        <v>8</v>
      </c>
      <c r="B106" s="66">
        <v>2216</v>
      </c>
      <c r="C106" s="44" t="s">
        <v>1</v>
      </c>
      <c r="D106" s="80">
        <f t="shared" si="7"/>
        <v>3007</v>
      </c>
      <c r="E106" s="80">
        <f t="shared" si="7"/>
        <v>3008</v>
      </c>
      <c r="F106" s="80">
        <f t="shared" si="7"/>
        <v>3008</v>
      </c>
      <c r="G106" s="69">
        <f t="shared" si="7"/>
        <v>3008</v>
      </c>
    </row>
    <row r="107" spans="1:7" ht="9" customHeight="1">
      <c r="A107" s="178"/>
      <c r="B107" s="66"/>
      <c r="C107" s="44"/>
      <c r="D107" s="7"/>
      <c r="E107" s="7"/>
      <c r="F107" s="7"/>
      <c r="G107" s="7"/>
    </row>
    <row r="108" spans="1:7" ht="13.9" customHeight="1">
      <c r="A108" s="178" t="s">
        <v>10</v>
      </c>
      <c r="B108" s="62">
        <v>2801</v>
      </c>
      <c r="C108" s="71" t="s">
        <v>3</v>
      </c>
      <c r="D108" s="7"/>
      <c r="E108" s="7"/>
      <c r="F108" s="7"/>
      <c r="G108" s="7"/>
    </row>
    <row r="109" spans="1:7" ht="13.9" customHeight="1">
      <c r="A109" s="178"/>
      <c r="B109" s="46">
        <v>1</v>
      </c>
      <c r="C109" s="4" t="s">
        <v>13</v>
      </c>
      <c r="D109" s="45"/>
      <c r="E109" s="45"/>
      <c r="F109" s="45"/>
      <c r="G109" s="8"/>
    </row>
    <row r="110" spans="1:7" ht="13.9" customHeight="1">
      <c r="A110" s="178"/>
      <c r="B110" s="72">
        <v>1.052</v>
      </c>
      <c r="C110" s="71" t="s">
        <v>14</v>
      </c>
      <c r="D110" s="7"/>
      <c r="E110" s="7"/>
      <c r="F110" s="7"/>
      <c r="G110" s="7"/>
    </row>
    <row r="111" spans="1:7" ht="13.9" customHeight="1">
      <c r="A111" s="178"/>
      <c r="B111" s="10">
        <v>45</v>
      </c>
      <c r="C111" s="39" t="s">
        <v>136</v>
      </c>
      <c r="D111" s="7"/>
      <c r="E111" s="7"/>
      <c r="F111" s="7"/>
      <c r="G111" s="7"/>
    </row>
    <row r="112" spans="1:7" ht="13.9" customHeight="1">
      <c r="A112" s="178"/>
      <c r="B112" s="74" t="s">
        <v>213</v>
      </c>
      <c r="C112" s="39" t="s">
        <v>199</v>
      </c>
      <c r="D112" s="36">
        <v>4901</v>
      </c>
      <c r="E112" s="36">
        <v>1001</v>
      </c>
      <c r="F112" s="36">
        <v>1001</v>
      </c>
      <c r="G112" s="35">
        <v>1</v>
      </c>
    </row>
    <row r="113" spans="1:7" ht="13.9" customHeight="1">
      <c r="A113" s="178" t="s">
        <v>8</v>
      </c>
      <c r="B113" s="10">
        <v>45</v>
      </c>
      <c r="C113" s="39" t="s">
        <v>136</v>
      </c>
      <c r="D113" s="80">
        <f>D112</f>
        <v>4901</v>
      </c>
      <c r="E113" s="80">
        <f t="shared" ref="E113:G114" si="8">E112</f>
        <v>1001</v>
      </c>
      <c r="F113" s="80">
        <f t="shared" si="8"/>
        <v>1001</v>
      </c>
      <c r="G113" s="80">
        <f t="shared" si="8"/>
        <v>1</v>
      </c>
    </row>
    <row r="114" spans="1:7" ht="13.9" customHeight="1">
      <c r="A114" s="178" t="s">
        <v>8</v>
      </c>
      <c r="B114" s="72">
        <v>1.052</v>
      </c>
      <c r="C114" s="71" t="s">
        <v>14</v>
      </c>
      <c r="D114" s="80">
        <f>D113</f>
        <v>4901</v>
      </c>
      <c r="E114" s="80">
        <f t="shared" si="8"/>
        <v>1001</v>
      </c>
      <c r="F114" s="80">
        <f t="shared" si="8"/>
        <v>1001</v>
      </c>
      <c r="G114" s="80">
        <f t="shared" si="8"/>
        <v>1</v>
      </c>
    </row>
    <row r="115" spans="1:7">
      <c r="A115" s="178"/>
      <c r="B115" s="74"/>
      <c r="C115" s="4"/>
      <c r="D115" s="75"/>
      <c r="E115" s="75"/>
      <c r="F115" s="75"/>
      <c r="G115" s="7"/>
    </row>
    <row r="116" spans="1:7" ht="13.7" customHeight="1">
      <c r="A116" s="178"/>
      <c r="B116" s="72">
        <v>1.101</v>
      </c>
      <c r="C116" s="71" t="s">
        <v>15</v>
      </c>
      <c r="D116" s="7"/>
      <c r="E116" s="7"/>
      <c r="F116" s="7"/>
      <c r="G116" s="7"/>
    </row>
    <row r="117" spans="1:7" ht="13.9" customHeight="1">
      <c r="A117" s="178"/>
      <c r="B117" s="83" t="s">
        <v>214</v>
      </c>
      <c r="C117" s="76" t="s">
        <v>16</v>
      </c>
      <c r="D117" s="36"/>
      <c r="E117" s="36"/>
      <c r="F117" s="36"/>
      <c r="G117" s="35"/>
    </row>
    <row r="118" spans="1:7" ht="13.9" customHeight="1">
      <c r="A118" s="178"/>
      <c r="B118" s="74" t="s">
        <v>215</v>
      </c>
      <c r="C118" s="76" t="s">
        <v>197</v>
      </c>
      <c r="D118" s="36">
        <v>2786200</v>
      </c>
      <c r="E118" s="36">
        <v>2350000</v>
      </c>
      <c r="F118" s="36">
        <f>2350000+1578600</f>
        <v>3928600</v>
      </c>
      <c r="G118" s="79">
        <v>2750000</v>
      </c>
    </row>
    <row r="119" spans="1:7" ht="13.9" customHeight="1">
      <c r="A119" s="178" t="s">
        <v>8</v>
      </c>
      <c r="B119" s="83" t="s">
        <v>214</v>
      </c>
      <c r="C119" s="76" t="s">
        <v>16</v>
      </c>
      <c r="D119" s="80">
        <f t="shared" ref="D119:G119" si="9">SUM(D118)</f>
        <v>2786200</v>
      </c>
      <c r="E119" s="80">
        <f t="shared" si="9"/>
        <v>2350000</v>
      </c>
      <c r="F119" s="80">
        <f t="shared" si="9"/>
        <v>3928600</v>
      </c>
      <c r="G119" s="80">
        <f t="shared" si="9"/>
        <v>2750000</v>
      </c>
    </row>
    <row r="120" spans="1:7" ht="13.9" customHeight="1">
      <c r="A120" s="178" t="s">
        <v>8</v>
      </c>
      <c r="B120" s="72">
        <v>1.101</v>
      </c>
      <c r="C120" s="71" t="s">
        <v>15</v>
      </c>
      <c r="D120" s="80">
        <f t="shared" ref="D120:G120" si="10">D119</f>
        <v>2786200</v>
      </c>
      <c r="E120" s="80">
        <f t="shared" si="10"/>
        <v>2350000</v>
      </c>
      <c r="F120" s="80">
        <f t="shared" si="10"/>
        <v>3928600</v>
      </c>
      <c r="G120" s="80">
        <f t="shared" si="10"/>
        <v>2750000</v>
      </c>
    </row>
    <row r="121" spans="1:7" ht="9" customHeight="1">
      <c r="A121" s="178"/>
      <c r="B121" s="46"/>
      <c r="C121" s="4"/>
      <c r="D121" s="45"/>
      <c r="E121" s="45"/>
      <c r="F121" s="45"/>
      <c r="G121" s="8"/>
    </row>
    <row r="122" spans="1:7" ht="13.9" customHeight="1">
      <c r="A122" s="178"/>
      <c r="B122" s="72">
        <v>1.8</v>
      </c>
      <c r="C122" s="71" t="s">
        <v>17</v>
      </c>
      <c r="D122" s="45"/>
      <c r="E122" s="45"/>
      <c r="F122" s="45"/>
      <c r="G122" s="8"/>
    </row>
    <row r="123" spans="1:7" ht="15" customHeight="1">
      <c r="A123" s="178"/>
      <c r="B123" s="77">
        <v>60</v>
      </c>
      <c r="C123" s="4" t="s">
        <v>217</v>
      </c>
      <c r="D123" s="45"/>
      <c r="E123" s="45"/>
      <c r="F123" s="45"/>
      <c r="G123" s="8"/>
    </row>
    <row r="124" spans="1:7" ht="14.45" customHeight="1">
      <c r="A124" s="178"/>
      <c r="B124" s="77" t="s">
        <v>112</v>
      </c>
      <c r="C124" s="39" t="s">
        <v>71</v>
      </c>
      <c r="D124" s="41">
        <v>110</v>
      </c>
      <c r="E124" s="41">
        <v>110</v>
      </c>
      <c r="F124" s="41">
        <v>110</v>
      </c>
      <c r="G124" s="42">
        <v>110</v>
      </c>
    </row>
    <row r="125" spans="1:7" ht="14.45" customHeight="1">
      <c r="A125" s="178"/>
      <c r="B125" s="10" t="s">
        <v>216</v>
      </c>
      <c r="C125" s="39" t="s">
        <v>199</v>
      </c>
      <c r="D125" s="48">
        <v>0</v>
      </c>
      <c r="E125" s="41">
        <v>14</v>
      </c>
      <c r="F125" s="41">
        <v>14</v>
      </c>
      <c r="G125" s="42">
        <v>14</v>
      </c>
    </row>
    <row r="126" spans="1:7" s="18" customFormat="1" ht="13.9" customHeight="1">
      <c r="A126" s="178" t="s">
        <v>8</v>
      </c>
      <c r="B126" s="77">
        <v>60</v>
      </c>
      <c r="C126" s="4" t="s">
        <v>217</v>
      </c>
      <c r="D126" s="80">
        <f t="shared" ref="D126:G126" si="11">SUM(D124:D125)</f>
        <v>110</v>
      </c>
      <c r="E126" s="57">
        <f t="shared" si="11"/>
        <v>124</v>
      </c>
      <c r="F126" s="80">
        <f t="shared" si="11"/>
        <v>124</v>
      </c>
      <c r="G126" s="80">
        <f t="shared" si="11"/>
        <v>124</v>
      </c>
    </row>
    <row r="127" spans="1:7">
      <c r="A127" s="178"/>
      <c r="B127" s="10"/>
      <c r="C127" s="4"/>
      <c r="D127" s="7"/>
      <c r="E127" s="7"/>
      <c r="F127" s="7"/>
      <c r="G127" s="7"/>
    </row>
    <row r="128" spans="1:7" ht="15" customHeight="1">
      <c r="A128" s="178"/>
      <c r="B128" s="77">
        <v>61</v>
      </c>
      <c r="C128" s="4" t="s">
        <v>19</v>
      </c>
      <c r="D128" s="7"/>
      <c r="E128" s="7"/>
      <c r="F128" s="7"/>
      <c r="G128" s="7"/>
    </row>
    <row r="129" spans="1:7" ht="14.45" customHeight="1">
      <c r="A129" s="178"/>
      <c r="B129" s="10" t="s">
        <v>218</v>
      </c>
      <c r="C129" s="39" t="s">
        <v>199</v>
      </c>
      <c r="D129" s="48">
        <v>0</v>
      </c>
      <c r="E129" s="41">
        <v>1</v>
      </c>
      <c r="F129" s="41">
        <v>1</v>
      </c>
      <c r="G129" s="42">
        <v>1</v>
      </c>
    </row>
    <row r="130" spans="1:7" s="134" customFormat="1" ht="13.9" customHeight="1">
      <c r="A130" s="178" t="s">
        <v>8</v>
      </c>
      <c r="B130" s="77">
        <v>61</v>
      </c>
      <c r="C130" s="4" t="s">
        <v>19</v>
      </c>
      <c r="D130" s="60">
        <f t="shared" ref="D130:G130" si="12">SUM(D129:D129)</f>
        <v>0</v>
      </c>
      <c r="E130" s="80">
        <f t="shared" si="12"/>
        <v>1</v>
      </c>
      <c r="F130" s="80">
        <f t="shared" si="12"/>
        <v>1</v>
      </c>
      <c r="G130" s="80">
        <f t="shared" si="12"/>
        <v>1</v>
      </c>
    </row>
    <row r="131" spans="1:7" ht="9.9499999999999993" customHeight="1">
      <c r="A131" s="178"/>
      <c r="B131" s="10"/>
      <c r="C131" s="4"/>
      <c r="D131" s="65"/>
      <c r="E131" s="65"/>
      <c r="F131" s="65"/>
      <c r="G131" s="7"/>
    </row>
    <row r="132" spans="1:7" ht="11.25" customHeight="1">
      <c r="A132" s="178"/>
      <c r="B132" s="77">
        <v>62</v>
      </c>
      <c r="C132" s="4" t="s">
        <v>20</v>
      </c>
      <c r="D132" s="7"/>
      <c r="E132" s="7"/>
      <c r="F132" s="7"/>
      <c r="G132" s="7"/>
    </row>
    <row r="133" spans="1:7" ht="15" customHeight="1">
      <c r="A133" s="178"/>
      <c r="B133" s="10" t="s">
        <v>116</v>
      </c>
      <c r="C133" s="73" t="s">
        <v>115</v>
      </c>
      <c r="D133" s="36">
        <v>338</v>
      </c>
      <c r="E133" s="36">
        <v>343</v>
      </c>
      <c r="F133" s="36">
        <v>343</v>
      </c>
      <c r="G133" s="35">
        <v>343</v>
      </c>
    </row>
    <row r="134" spans="1:7" ht="14.45" customHeight="1">
      <c r="A134" s="178"/>
      <c r="B134" s="10" t="s">
        <v>219</v>
      </c>
      <c r="C134" s="39" t="s">
        <v>199</v>
      </c>
      <c r="D134" s="41">
        <v>727</v>
      </c>
      <c r="E134" s="41">
        <v>727</v>
      </c>
      <c r="F134" s="41">
        <v>727</v>
      </c>
      <c r="G134" s="42">
        <v>727</v>
      </c>
    </row>
    <row r="135" spans="1:7" ht="15" customHeight="1">
      <c r="A135" s="54" t="s">
        <v>8</v>
      </c>
      <c r="B135" s="202">
        <v>62</v>
      </c>
      <c r="C135" s="109" t="s">
        <v>20</v>
      </c>
      <c r="D135" s="80">
        <f t="shared" ref="D135:G135" si="13">SUM(D133:D134)</f>
        <v>1065</v>
      </c>
      <c r="E135" s="80">
        <f t="shared" si="13"/>
        <v>1070</v>
      </c>
      <c r="F135" s="80">
        <f t="shared" si="13"/>
        <v>1070</v>
      </c>
      <c r="G135" s="80">
        <f t="shared" si="13"/>
        <v>1070</v>
      </c>
    </row>
    <row r="136" spans="1:7" ht="15" customHeight="1">
      <c r="A136" s="178"/>
      <c r="B136" s="10"/>
      <c r="C136" s="4"/>
      <c r="D136" s="65"/>
      <c r="E136" s="65"/>
      <c r="F136" s="65"/>
      <c r="G136" s="7"/>
    </row>
    <row r="137" spans="1:7" ht="15" customHeight="1">
      <c r="A137" s="178"/>
      <c r="B137" s="77">
        <v>63</v>
      </c>
      <c r="C137" s="4" t="s">
        <v>22</v>
      </c>
      <c r="D137" s="7"/>
      <c r="E137" s="7"/>
      <c r="F137" s="7"/>
      <c r="G137" s="7"/>
    </row>
    <row r="138" spans="1:7" ht="15" customHeight="1">
      <c r="A138" s="178"/>
      <c r="B138" s="10" t="s">
        <v>113</v>
      </c>
      <c r="C138" s="4" t="s">
        <v>115</v>
      </c>
      <c r="D138" s="36">
        <v>2197</v>
      </c>
      <c r="E138" s="36">
        <v>2026</v>
      </c>
      <c r="F138" s="36">
        <v>2026</v>
      </c>
      <c r="G138" s="35">
        <v>1497</v>
      </c>
    </row>
    <row r="139" spans="1:7" ht="14.45" customHeight="1">
      <c r="A139" s="178"/>
      <c r="B139" s="10" t="s">
        <v>220</v>
      </c>
      <c r="C139" s="39" t="s">
        <v>199</v>
      </c>
      <c r="D139" s="41">
        <v>1999</v>
      </c>
      <c r="E139" s="41">
        <v>1999</v>
      </c>
      <c r="F139" s="41">
        <v>1999</v>
      </c>
      <c r="G139" s="42">
        <v>1999</v>
      </c>
    </row>
    <row r="140" spans="1:7" ht="15" customHeight="1">
      <c r="A140" s="178" t="s">
        <v>8</v>
      </c>
      <c r="B140" s="77">
        <v>63</v>
      </c>
      <c r="C140" s="4" t="s">
        <v>22</v>
      </c>
      <c r="D140" s="80">
        <f t="shared" ref="D140:G140" si="14">SUM(D138:D139)</f>
        <v>4196</v>
      </c>
      <c r="E140" s="80">
        <f t="shared" si="14"/>
        <v>4025</v>
      </c>
      <c r="F140" s="80">
        <f t="shared" si="14"/>
        <v>4025</v>
      </c>
      <c r="G140" s="80">
        <f t="shared" si="14"/>
        <v>3496</v>
      </c>
    </row>
    <row r="141" spans="1:7" ht="15" customHeight="1">
      <c r="A141" s="178"/>
      <c r="B141" s="74"/>
      <c r="C141" s="78"/>
      <c r="D141" s="75"/>
      <c r="E141" s="75"/>
      <c r="F141" s="75"/>
      <c r="G141" s="7"/>
    </row>
    <row r="142" spans="1:7" ht="15" customHeight="1">
      <c r="A142" s="178"/>
      <c r="B142" s="77">
        <v>64</v>
      </c>
      <c r="C142" s="4" t="s">
        <v>24</v>
      </c>
      <c r="D142" s="75"/>
      <c r="E142" s="75"/>
      <c r="F142" s="75"/>
      <c r="G142" s="7"/>
    </row>
    <row r="143" spans="1:7" ht="15" customHeight="1">
      <c r="A143" s="178"/>
      <c r="B143" s="10" t="s">
        <v>117</v>
      </c>
      <c r="C143" s="4" t="s">
        <v>71</v>
      </c>
      <c r="D143" s="214">
        <v>110</v>
      </c>
      <c r="E143" s="214">
        <v>110</v>
      </c>
      <c r="F143" s="214">
        <v>110</v>
      </c>
      <c r="G143" s="35">
        <v>110</v>
      </c>
    </row>
    <row r="144" spans="1:7" ht="14.45" customHeight="1">
      <c r="A144" s="178"/>
      <c r="B144" s="10" t="s">
        <v>221</v>
      </c>
      <c r="C144" s="39" t="s">
        <v>199</v>
      </c>
      <c r="D144" s="41">
        <v>2557</v>
      </c>
      <c r="E144" s="41">
        <v>2557</v>
      </c>
      <c r="F144" s="41">
        <v>2557</v>
      </c>
      <c r="G144" s="42">
        <v>2557</v>
      </c>
    </row>
    <row r="145" spans="1:7" ht="15" customHeight="1">
      <c r="A145" s="178" t="s">
        <v>8</v>
      </c>
      <c r="B145" s="77">
        <v>64</v>
      </c>
      <c r="C145" s="4" t="s">
        <v>24</v>
      </c>
      <c r="D145" s="80">
        <f t="shared" ref="D145:G145" si="15">SUM(D143:D144)</f>
        <v>2667</v>
      </c>
      <c r="E145" s="80">
        <f t="shared" si="15"/>
        <v>2667</v>
      </c>
      <c r="F145" s="80">
        <f t="shared" si="15"/>
        <v>2667</v>
      </c>
      <c r="G145" s="80">
        <f t="shared" si="15"/>
        <v>2667</v>
      </c>
    </row>
    <row r="146" spans="1:7" ht="12.95" customHeight="1">
      <c r="A146" s="178"/>
      <c r="B146" s="77"/>
      <c r="C146" s="4"/>
      <c r="D146" s="7"/>
      <c r="E146" s="7"/>
      <c r="F146" s="7"/>
      <c r="G146" s="7"/>
    </row>
    <row r="147" spans="1:7" ht="15" customHeight="1">
      <c r="A147" s="178"/>
      <c r="B147" s="77">
        <v>65</v>
      </c>
      <c r="C147" s="4" t="s">
        <v>26</v>
      </c>
      <c r="D147" s="75"/>
      <c r="E147" s="75"/>
      <c r="F147" s="75"/>
      <c r="G147" s="7"/>
    </row>
    <row r="148" spans="1:7" ht="14.45" customHeight="1">
      <c r="A148" s="178"/>
      <c r="B148" s="10" t="s">
        <v>222</v>
      </c>
      <c r="C148" s="39" t="s">
        <v>199</v>
      </c>
      <c r="D148" s="48">
        <v>0</v>
      </c>
      <c r="E148" s="41">
        <v>1</v>
      </c>
      <c r="F148" s="41">
        <v>1</v>
      </c>
      <c r="G148" s="42">
        <v>1</v>
      </c>
    </row>
    <row r="149" spans="1:7" ht="15" customHeight="1">
      <c r="A149" s="178" t="s">
        <v>8</v>
      </c>
      <c r="B149" s="77">
        <v>65</v>
      </c>
      <c r="C149" s="4" t="s">
        <v>26</v>
      </c>
      <c r="D149" s="60">
        <f t="shared" ref="D149:G149" si="16">SUM(D148:D148)</f>
        <v>0</v>
      </c>
      <c r="E149" s="80">
        <f t="shared" si="16"/>
        <v>1</v>
      </c>
      <c r="F149" s="80">
        <f t="shared" si="16"/>
        <v>1</v>
      </c>
      <c r="G149" s="80">
        <f t="shared" si="16"/>
        <v>1</v>
      </c>
    </row>
    <row r="150" spans="1:7" ht="12.95" customHeight="1">
      <c r="A150" s="178"/>
      <c r="B150" s="10"/>
      <c r="C150" s="4"/>
      <c r="D150" s="7"/>
      <c r="E150" s="7"/>
      <c r="F150" s="7"/>
      <c r="G150" s="7"/>
    </row>
    <row r="151" spans="1:7" ht="15" customHeight="1">
      <c r="A151" s="178"/>
      <c r="B151" s="77">
        <v>66</v>
      </c>
      <c r="C151" s="4" t="s">
        <v>124</v>
      </c>
      <c r="D151" s="7"/>
      <c r="E151" s="7"/>
      <c r="F151" s="7"/>
      <c r="G151" s="7"/>
    </row>
    <row r="152" spans="1:7" ht="14.45" customHeight="1">
      <c r="A152" s="178"/>
      <c r="B152" s="10" t="s">
        <v>223</v>
      </c>
      <c r="C152" s="39" t="s">
        <v>199</v>
      </c>
      <c r="D152" s="41">
        <v>456</v>
      </c>
      <c r="E152" s="41">
        <v>456</v>
      </c>
      <c r="F152" s="41">
        <v>456</v>
      </c>
      <c r="G152" s="42">
        <v>456</v>
      </c>
    </row>
    <row r="153" spans="1:7" ht="15" customHeight="1">
      <c r="A153" s="178" t="s">
        <v>8</v>
      </c>
      <c r="B153" s="77">
        <v>66</v>
      </c>
      <c r="C153" s="4" t="s">
        <v>124</v>
      </c>
      <c r="D153" s="80">
        <f t="shared" ref="D153:G153" si="17">SUM(D152:D152)</f>
        <v>456</v>
      </c>
      <c r="E153" s="80">
        <f t="shared" si="17"/>
        <v>456</v>
      </c>
      <c r="F153" s="80">
        <f t="shared" si="17"/>
        <v>456</v>
      </c>
      <c r="G153" s="80">
        <f t="shared" si="17"/>
        <v>456</v>
      </c>
    </row>
    <row r="154" spans="1:7" ht="12.95" customHeight="1">
      <c r="A154" s="178"/>
      <c r="B154" s="10"/>
      <c r="C154" s="4"/>
      <c r="D154" s="7"/>
      <c r="E154" s="7"/>
      <c r="F154" s="7"/>
      <c r="G154" s="7"/>
    </row>
    <row r="155" spans="1:7" ht="15" customHeight="1">
      <c r="A155" s="178"/>
      <c r="B155" s="10">
        <v>67</v>
      </c>
      <c r="C155" s="4" t="s">
        <v>28</v>
      </c>
      <c r="D155" s="7"/>
      <c r="E155" s="7"/>
      <c r="F155" s="7"/>
      <c r="G155" s="7"/>
    </row>
    <row r="156" spans="1:7" ht="15" customHeight="1">
      <c r="A156" s="178"/>
      <c r="B156" s="10" t="s">
        <v>118</v>
      </c>
      <c r="C156" s="4" t="s">
        <v>71</v>
      </c>
      <c r="D156" s="36">
        <v>1021</v>
      </c>
      <c r="E156" s="36">
        <v>286</v>
      </c>
      <c r="F156" s="36">
        <v>286</v>
      </c>
      <c r="G156" s="35">
        <v>164</v>
      </c>
    </row>
    <row r="157" spans="1:7" ht="14.45" customHeight="1">
      <c r="A157" s="178"/>
      <c r="B157" s="10" t="s">
        <v>224</v>
      </c>
      <c r="C157" s="39" t="s">
        <v>199</v>
      </c>
      <c r="D157" s="89">
        <v>229</v>
      </c>
      <c r="E157" s="89">
        <v>229</v>
      </c>
      <c r="F157" s="89">
        <v>229</v>
      </c>
      <c r="G157" s="107">
        <v>229</v>
      </c>
    </row>
    <row r="158" spans="1:7" ht="15" customHeight="1">
      <c r="A158" s="178" t="s">
        <v>8</v>
      </c>
      <c r="B158" s="10">
        <v>67</v>
      </c>
      <c r="C158" s="4" t="s">
        <v>28</v>
      </c>
      <c r="D158" s="79">
        <f t="shared" ref="D158:G158" si="18">SUM(D156:D157)</f>
        <v>1250</v>
      </c>
      <c r="E158" s="79">
        <f t="shared" si="18"/>
        <v>515</v>
      </c>
      <c r="F158" s="79">
        <f t="shared" si="18"/>
        <v>515</v>
      </c>
      <c r="G158" s="79">
        <f t="shared" si="18"/>
        <v>393</v>
      </c>
    </row>
    <row r="159" spans="1:7" ht="18" customHeight="1">
      <c r="A159" s="178"/>
      <c r="B159" s="10"/>
      <c r="C159" s="4"/>
      <c r="D159" s="75"/>
      <c r="E159" s="75"/>
      <c r="F159" s="75"/>
      <c r="G159" s="7"/>
    </row>
    <row r="160" spans="1:7" ht="15" customHeight="1">
      <c r="A160" s="178"/>
      <c r="B160" s="10">
        <v>68</v>
      </c>
      <c r="C160" s="4" t="s">
        <v>30</v>
      </c>
      <c r="D160" s="75"/>
      <c r="E160" s="75"/>
      <c r="F160" s="75"/>
      <c r="G160" s="7"/>
    </row>
    <row r="161" spans="1:7" ht="15" customHeight="1">
      <c r="A161" s="178"/>
      <c r="B161" s="10" t="s">
        <v>119</v>
      </c>
      <c r="C161" s="4" t="s">
        <v>71</v>
      </c>
      <c r="D161" s="214">
        <v>323</v>
      </c>
      <c r="E161" s="214">
        <v>451</v>
      </c>
      <c r="F161" s="214">
        <v>451</v>
      </c>
      <c r="G161" s="35">
        <v>451</v>
      </c>
    </row>
    <row r="162" spans="1:7" ht="15" customHeight="1">
      <c r="A162" s="178"/>
      <c r="B162" s="10" t="s">
        <v>225</v>
      </c>
      <c r="C162" s="39" t="s">
        <v>199</v>
      </c>
      <c r="D162" s="41">
        <v>159</v>
      </c>
      <c r="E162" s="41">
        <v>160</v>
      </c>
      <c r="F162" s="41">
        <v>160</v>
      </c>
      <c r="G162" s="42">
        <v>160</v>
      </c>
    </row>
    <row r="163" spans="1:7" ht="15" customHeight="1">
      <c r="A163" s="178" t="s">
        <v>8</v>
      </c>
      <c r="B163" s="10">
        <v>68</v>
      </c>
      <c r="C163" s="4" t="s">
        <v>30</v>
      </c>
      <c r="D163" s="80">
        <f t="shared" ref="D163:G163" si="19">SUM(D161:D162)</f>
        <v>482</v>
      </c>
      <c r="E163" s="80">
        <f t="shared" si="19"/>
        <v>611</v>
      </c>
      <c r="F163" s="80">
        <f t="shared" si="19"/>
        <v>611</v>
      </c>
      <c r="G163" s="80">
        <f t="shared" si="19"/>
        <v>611</v>
      </c>
    </row>
    <row r="164" spans="1:7">
      <c r="A164" s="178"/>
      <c r="B164" s="10"/>
      <c r="C164" s="4"/>
      <c r="D164" s="7"/>
      <c r="E164" s="7"/>
      <c r="F164" s="7"/>
      <c r="G164" s="7"/>
    </row>
    <row r="165" spans="1:7" ht="15" customHeight="1">
      <c r="A165" s="178"/>
      <c r="B165" s="10">
        <v>69</v>
      </c>
      <c r="C165" s="4" t="s">
        <v>32</v>
      </c>
      <c r="D165" s="7"/>
      <c r="E165" s="7"/>
      <c r="F165" s="7"/>
      <c r="G165" s="7"/>
    </row>
    <row r="166" spans="1:7" ht="15" customHeight="1">
      <c r="A166" s="178"/>
      <c r="B166" s="10" t="s">
        <v>120</v>
      </c>
      <c r="C166" s="4" t="s">
        <v>71</v>
      </c>
      <c r="D166" s="36">
        <v>1059</v>
      </c>
      <c r="E166" s="36">
        <v>354</v>
      </c>
      <c r="F166" s="36">
        <v>354</v>
      </c>
      <c r="G166" s="59">
        <v>0</v>
      </c>
    </row>
    <row r="167" spans="1:7" ht="15" customHeight="1">
      <c r="A167" s="178"/>
      <c r="B167" s="10" t="s">
        <v>226</v>
      </c>
      <c r="C167" s="39" t="s">
        <v>199</v>
      </c>
      <c r="D167" s="41">
        <v>44</v>
      </c>
      <c r="E167" s="41">
        <v>44</v>
      </c>
      <c r="F167" s="41">
        <v>44</v>
      </c>
      <c r="G167" s="42">
        <v>44</v>
      </c>
    </row>
    <row r="168" spans="1:7" s="134" customFormat="1" ht="15" customHeight="1">
      <c r="A168" s="178" t="s">
        <v>8</v>
      </c>
      <c r="B168" s="10">
        <v>69</v>
      </c>
      <c r="C168" s="4" t="s">
        <v>32</v>
      </c>
      <c r="D168" s="80">
        <f t="shared" ref="D168:G168" si="20">SUM(D166:D167)</f>
        <v>1103</v>
      </c>
      <c r="E168" s="80">
        <f t="shared" si="20"/>
        <v>398</v>
      </c>
      <c r="F168" s="80">
        <f t="shared" si="20"/>
        <v>398</v>
      </c>
      <c r="G168" s="80">
        <f t="shared" si="20"/>
        <v>44</v>
      </c>
    </row>
    <row r="169" spans="1:7">
      <c r="A169" s="178"/>
      <c r="B169" s="10"/>
      <c r="C169" s="4"/>
      <c r="D169" s="75"/>
      <c r="E169" s="75"/>
      <c r="F169" s="75"/>
      <c r="G169" s="7"/>
    </row>
    <row r="170" spans="1:7" ht="15" customHeight="1">
      <c r="A170" s="178"/>
      <c r="B170" s="10">
        <v>70</v>
      </c>
      <c r="C170" s="4" t="s">
        <v>34</v>
      </c>
      <c r="D170" s="75"/>
      <c r="E170" s="75"/>
      <c r="F170" s="75"/>
      <c r="G170" s="7"/>
    </row>
    <row r="171" spans="1:7" ht="15" customHeight="1">
      <c r="A171" s="178"/>
      <c r="B171" s="10" t="s">
        <v>121</v>
      </c>
      <c r="C171" s="4" t="s">
        <v>71</v>
      </c>
      <c r="D171" s="214">
        <v>657</v>
      </c>
      <c r="E171" s="214">
        <v>220</v>
      </c>
      <c r="F171" s="214">
        <v>220</v>
      </c>
      <c r="G171" s="59">
        <v>0</v>
      </c>
    </row>
    <row r="172" spans="1:7" ht="15" customHeight="1">
      <c r="A172" s="178"/>
      <c r="B172" s="10" t="s">
        <v>289</v>
      </c>
      <c r="C172" s="39" t="s">
        <v>199</v>
      </c>
      <c r="D172" s="41">
        <v>1294</v>
      </c>
      <c r="E172" s="41">
        <v>1295</v>
      </c>
      <c r="F172" s="41">
        <v>1295</v>
      </c>
      <c r="G172" s="42">
        <v>1295</v>
      </c>
    </row>
    <row r="173" spans="1:7" ht="15" customHeight="1">
      <c r="A173" s="178" t="s">
        <v>8</v>
      </c>
      <c r="B173" s="10">
        <v>70</v>
      </c>
      <c r="C173" s="4" t="s">
        <v>34</v>
      </c>
      <c r="D173" s="80">
        <f t="shared" ref="D173:G173" si="21">SUM(D171:D172)</f>
        <v>1951</v>
      </c>
      <c r="E173" s="80">
        <f t="shared" si="21"/>
        <v>1515</v>
      </c>
      <c r="F173" s="80">
        <f t="shared" si="21"/>
        <v>1515</v>
      </c>
      <c r="G173" s="80">
        <f t="shared" si="21"/>
        <v>1295</v>
      </c>
    </row>
    <row r="174" spans="1:7">
      <c r="A174" s="178"/>
      <c r="B174" s="10"/>
      <c r="C174" s="4"/>
      <c r="D174" s="75"/>
      <c r="E174" s="75"/>
      <c r="F174" s="75"/>
      <c r="G174" s="7"/>
    </row>
    <row r="175" spans="1:7" ht="15" customHeight="1">
      <c r="A175" s="178"/>
      <c r="B175" s="10">
        <v>71</v>
      </c>
      <c r="C175" s="4" t="s">
        <v>96</v>
      </c>
      <c r="D175" s="75"/>
      <c r="E175" s="75"/>
      <c r="F175" s="75"/>
      <c r="G175" s="7"/>
    </row>
    <row r="176" spans="1:7" ht="15" customHeight="1">
      <c r="A176" s="178"/>
      <c r="B176" s="10" t="s">
        <v>122</v>
      </c>
      <c r="C176" s="4" t="s">
        <v>71</v>
      </c>
      <c r="D176" s="79">
        <v>998</v>
      </c>
      <c r="E176" s="79">
        <v>275</v>
      </c>
      <c r="F176" s="79">
        <v>275</v>
      </c>
      <c r="G176" s="70">
        <v>122</v>
      </c>
    </row>
    <row r="177" spans="1:7" ht="15" customHeight="1">
      <c r="A177" s="178" t="s">
        <v>8</v>
      </c>
      <c r="B177" s="10">
        <v>71</v>
      </c>
      <c r="C177" s="4" t="s">
        <v>96</v>
      </c>
      <c r="D177" s="79">
        <f t="shared" ref="D177:G177" si="22">D176</f>
        <v>998</v>
      </c>
      <c r="E177" s="79">
        <f t="shared" si="22"/>
        <v>275</v>
      </c>
      <c r="F177" s="79">
        <f t="shared" si="22"/>
        <v>275</v>
      </c>
      <c r="G177" s="79">
        <f t="shared" si="22"/>
        <v>122</v>
      </c>
    </row>
    <row r="178" spans="1:7">
      <c r="A178" s="178"/>
      <c r="B178" s="10"/>
      <c r="C178" s="4"/>
      <c r="D178" s="36"/>
      <c r="E178" s="36"/>
      <c r="F178" s="36"/>
      <c r="G178" s="36"/>
    </row>
    <row r="179" spans="1:7" ht="15" customHeight="1">
      <c r="A179" s="178"/>
      <c r="B179" s="10">
        <v>72</v>
      </c>
      <c r="C179" s="4" t="s">
        <v>330</v>
      </c>
      <c r="D179" s="7"/>
      <c r="E179" s="7"/>
      <c r="F179" s="7"/>
      <c r="G179" s="7"/>
    </row>
    <row r="180" spans="1:7" ht="15" customHeight="1">
      <c r="A180" s="178"/>
      <c r="B180" s="10" t="s">
        <v>331</v>
      </c>
      <c r="C180" s="4" t="s">
        <v>332</v>
      </c>
      <c r="D180" s="79">
        <v>4799</v>
      </c>
      <c r="E180" s="79">
        <v>1000</v>
      </c>
      <c r="F180" s="79">
        <v>1000</v>
      </c>
      <c r="G180" s="70">
        <v>1000</v>
      </c>
    </row>
    <row r="181" spans="1:7" ht="15" customHeight="1">
      <c r="A181" s="54" t="s">
        <v>8</v>
      </c>
      <c r="B181" s="108">
        <v>72</v>
      </c>
      <c r="C181" s="109" t="s">
        <v>330</v>
      </c>
      <c r="D181" s="79">
        <f t="shared" ref="D181:G181" si="23">D180</f>
        <v>4799</v>
      </c>
      <c r="E181" s="79">
        <f t="shared" si="23"/>
        <v>1000</v>
      </c>
      <c r="F181" s="79">
        <f t="shared" si="23"/>
        <v>1000</v>
      </c>
      <c r="G181" s="79">
        <f t="shared" si="23"/>
        <v>1000</v>
      </c>
    </row>
    <row r="182" spans="1:7">
      <c r="A182" s="178"/>
      <c r="B182" s="10"/>
      <c r="C182" s="4"/>
      <c r="D182" s="36"/>
      <c r="E182" s="36"/>
      <c r="F182" s="36"/>
      <c r="G182" s="36"/>
    </row>
    <row r="183" spans="1:7" ht="25.5">
      <c r="A183" s="178"/>
      <c r="B183" s="10">
        <v>73</v>
      </c>
      <c r="C183" s="4" t="s">
        <v>379</v>
      </c>
      <c r="D183" s="7"/>
      <c r="E183" s="7"/>
      <c r="F183" s="7"/>
      <c r="G183" s="7"/>
    </row>
    <row r="184" spans="1:7" ht="15" customHeight="1">
      <c r="A184" s="178"/>
      <c r="B184" s="10" t="s">
        <v>380</v>
      </c>
      <c r="C184" s="4" t="s">
        <v>332</v>
      </c>
      <c r="D184" s="68">
        <v>0</v>
      </c>
      <c r="E184" s="79">
        <v>6800</v>
      </c>
      <c r="F184" s="79">
        <v>6800</v>
      </c>
      <c r="G184" s="70">
        <v>6800</v>
      </c>
    </row>
    <row r="185" spans="1:7" ht="25.5">
      <c r="A185" s="178" t="s">
        <v>8</v>
      </c>
      <c r="B185" s="10">
        <v>73</v>
      </c>
      <c r="C185" s="4" t="s">
        <v>379</v>
      </c>
      <c r="D185" s="68">
        <f t="shared" ref="D185:G185" si="24">D184</f>
        <v>0</v>
      </c>
      <c r="E185" s="79">
        <f t="shared" si="24"/>
        <v>6800</v>
      </c>
      <c r="F185" s="79">
        <f t="shared" si="24"/>
        <v>6800</v>
      </c>
      <c r="G185" s="79">
        <f t="shared" si="24"/>
        <v>6800</v>
      </c>
    </row>
    <row r="186" spans="1:7" ht="15" customHeight="1">
      <c r="A186" s="178" t="s">
        <v>8</v>
      </c>
      <c r="B186" s="72">
        <v>1.8</v>
      </c>
      <c r="C186" s="71" t="s">
        <v>17</v>
      </c>
      <c r="D186" s="79">
        <f t="shared" ref="D186:G186" si="25">D126+D130+D135+D140+D145+D149+D153+D158+D163+D168+D173+D177+D181+D185</f>
        <v>19077</v>
      </c>
      <c r="E186" s="79">
        <f t="shared" si="25"/>
        <v>19458</v>
      </c>
      <c r="F186" s="79">
        <f t="shared" si="25"/>
        <v>19458</v>
      </c>
      <c r="G186" s="79">
        <f t="shared" si="25"/>
        <v>18080</v>
      </c>
    </row>
    <row r="187" spans="1:7">
      <c r="A187" s="178" t="s">
        <v>8</v>
      </c>
      <c r="B187" s="46">
        <v>1</v>
      </c>
      <c r="C187" s="4" t="s">
        <v>13</v>
      </c>
      <c r="D187" s="80">
        <f t="shared" ref="D187:G187" si="26">D186+D120+D114</f>
        <v>2810178</v>
      </c>
      <c r="E187" s="80">
        <f t="shared" si="26"/>
        <v>2370459</v>
      </c>
      <c r="F187" s="80">
        <f t="shared" si="26"/>
        <v>3949059</v>
      </c>
      <c r="G187" s="80">
        <f t="shared" si="26"/>
        <v>2768081</v>
      </c>
    </row>
    <row r="188" spans="1:7">
      <c r="A188" s="178"/>
      <c r="B188" s="46"/>
      <c r="C188" s="4"/>
      <c r="D188" s="7"/>
      <c r="E188" s="7"/>
      <c r="F188" s="7"/>
      <c r="G188" s="7"/>
    </row>
    <row r="189" spans="1:7" ht="15" customHeight="1">
      <c r="A189" s="178"/>
      <c r="B189" s="46">
        <v>4</v>
      </c>
      <c r="C189" s="4" t="s">
        <v>36</v>
      </c>
      <c r="D189" s="45"/>
      <c r="E189" s="45"/>
      <c r="F189" s="45"/>
      <c r="G189" s="8"/>
    </row>
    <row r="190" spans="1:7" ht="15" customHeight="1">
      <c r="A190" s="178"/>
      <c r="B190" s="72">
        <v>4.8</v>
      </c>
      <c r="C190" s="71" t="s">
        <v>17</v>
      </c>
      <c r="D190" s="8"/>
      <c r="E190" s="8"/>
      <c r="F190" s="8"/>
      <c r="G190" s="8"/>
    </row>
    <row r="191" spans="1:7" ht="15" customHeight="1">
      <c r="A191" s="178"/>
      <c r="B191" s="10">
        <v>60</v>
      </c>
      <c r="C191" s="4" t="s">
        <v>37</v>
      </c>
      <c r="D191" s="8"/>
      <c r="E191" s="8"/>
      <c r="F191" s="8"/>
      <c r="G191" s="8"/>
    </row>
    <row r="192" spans="1:7" ht="15" customHeight="1">
      <c r="A192" s="178"/>
      <c r="B192" s="10" t="s">
        <v>112</v>
      </c>
      <c r="C192" s="39" t="s">
        <v>71</v>
      </c>
      <c r="D192" s="93">
        <v>209</v>
      </c>
      <c r="E192" s="93">
        <v>226</v>
      </c>
      <c r="F192" s="93">
        <v>226</v>
      </c>
      <c r="G192" s="35">
        <v>226</v>
      </c>
    </row>
    <row r="193" spans="1:7" ht="15" customHeight="1">
      <c r="A193" s="178"/>
      <c r="B193" s="10" t="s">
        <v>216</v>
      </c>
      <c r="C193" s="39" t="s">
        <v>199</v>
      </c>
      <c r="D193" s="93">
        <v>1100</v>
      </c>
      <c r="E193" s="93">
        <v>1100</v>
      </c>
      <c r="F193" s="93">
        <v>1100</v>
      </c>
      <c r="G193" s="35">
        <v>1100</v>
      </c>
    </row>
    <row r="194" spans="1:7" ht="15" customHeight="1">
      <c r="A194" s="178" t="s">
        <v>8</v>
      </c>
      <c r="B194" s="10">
        <v>60</v>
      </c>
      <c r="C194" s="4" t="s">
        <v>37</v>
      </c>
      <c r="D194" s="80">
        <f t="shared" ref="D194:G194" si="27">SUM(D192:D193)</f>
        <v>1309</v>
      </c>
      <c r="E194" s="80">
        <f t="shared" si="27"/>
        <v>1326</v>
      </c>
      <c r="F194" s="80">
        <f t="shared" si="27"/>
        <v>1326</v>
      </c>
      <c r="G194" s="80">
        <f t="shared" si="27"/>
        <v>1326</v>
      </c>
    </row>
    <row r="195" spans="1:7">
      <c r="A195" s="178"/>
      <c r="B195" s="10"/>
      <c r="C195" s="4"/>
      <c r="D195" s="65"/>
      <c r="E195" s="65"/>
      <c r="F195" s="65"/>
      <c r="G195" s="7"/>
    </row>
    <row r="196" spans="1:7" ht="13.9" customHeight="1">
      <c r="A196" s="178"/>
      <c r="B196" s="10">
        <v>61</v>
      </c>
      <c r="C196" s="4" t="s">
        <v>129</v>
      </c>
      <c r="D196" s="7"/>
      <c r="E196" s="7"/>
      <c r="F196" s="7"/>
      <c r="G196" s="7"/>
    </row>
    <row r="197" spans="1:7" ht="13.7" customHeight="1">
      <c r="A197" s="178"/>
      <c r="B197" s="10" t="s">
        <v>218</v>
      </c>
      <c r="C197" s="39" t="s">
        <v>199</v>
      </c>
      <c r="D197" s="89">
        <v>298</v>
      </c>
      <c r="E197" s="89">
        <v>321</v>
      </c>
      <c r="F197" s="89">
        <v>321</v>
      </c>
      <c r="G197" s="70">
        <v>321</v>
      </c>
    </row>
    <row r="198" spans="1:7" ht="13.9" customHeight="1">
      <c r="A198" s="178" t="s">
        <v>8</v>
      </c>
      <c r="B198" s="10">
        <v>61</v>
      </c>
      <c r="C198" s="4" t="s">
        <v>129</v>
      </c>
      <c r="D198" s="79">
        <f t="shared" ref="D198:G198" si="28">SUM(D197:D197)</f>
        <v>298</v>
      </c>
      <c r="E198" s="79">
        <f t="shared" si="28"/>
        <v>321</v>
      </c>
      <c r="F198" s="79">
        <f t="shared" si="28"/>
        <v>321</v>
      </c>
      <c r="G198" s="79">
        <f t="shared" si="28"/>
        <v>321</v>
      </c>
    </row>
    <row r="199" spans="1:7">
      <c r="A199" s="178" t="s">
        <v>8</v>
      </c>
      <c r="B199" s="72">
        <v>4.8</v>
      </c>
      <c r="C199" s="71" t="s">
        <v>17</v>
      </c>
      <c r="D199" s="36">
        <f t="shared" ref="D199:G199" si="29">D198+D194</f>
        <v>1607</v>
      </c>
      <c r="E199" s="36">
        <f t="shared" si="29"/>
        <v>1647</v>
      </c>
      <c r="F199" s="36">
        <f t="shared" si="29"/>
        <v>1647</v>
      </c>
      <c r="G199" s="35">
        <f t="shared" si="29"/>
        <v>1647</v>
      </c>
    </row>
    <row r="200" spans="1:7" ht="14.25" customHeight="1">
      <c r="A200" s="178" t="s">
        <v>8</v>
      </c>
      <c r="B200" s="46">
        <v>4</v>
      </c>
      <c r="C200" s="4" t="s">
        <v>130</v>
      </c>
      <c r="D200" s="80">
        <f t="shared" ref="D200:F200" si="30">D199</f>
        <v>1607</v>
      </c>
      <c r="E200" s="80">
        <f t="shared" si="30"/>
        <v>1647</v>
      </c>
      <c r="F200" s="80">
        <f t="shared" si="30"/>
        <v>1647</v>
      </c>
      <c r="G200" s="69">
        <f>G199</f>
        <v>1647</v>
      </c>
    </row>
    <row r="201" spans="1:7" ht="15" customHeight="1">
      <c r="A201" s="178"/>
      <c r="B201" s="46"/>
      <c r="C201" s="4"/>
      <c r="D201" s="65"/>
      <c r="E201" s="65"/>
      <c r="F201" s="65"/>
      <c r="G201" s="7"/>
    </row>
    <row r="202" spans="1:7" ht="15" customHeight="1">
      <c r="A202" s="178"/>
      <c r="B202" s="46">
        <v>5</v>
      </c>
      <c r="C202" s="4" t="s">
        <v>38</v>
      </c>
      <c r="D202" s="45"/>
      <c r="E202" s="45"/>
      <c r="F202" s="45"/>
      <c r="G202" s="8"/>
    </row>
    <row r="203" spans="1:7" ht="15" customHeight="1">
      <c r="A203" s="178"/>
      <c r="B203" s="72">
        <v>5.0010000000000003</v>
      </c>
      <c r="C203" s="4" t="s">
        <v>227</v>
      </c>
      <c r="D203" s="45"/>
      <c r="E203" s="45"/>
      <c r="F203" s="45"/>
      <c r="G203" s="8"/>
    </row>
    <row r="204" spans="1:7" ht="15" customHeight="1">
      <c r="A204" s="178"/>
      <c r="B204" s="46">
        <v>44</v>
      </c>
      <c r="C204" s="4" t="s">
        <v>39</v>
      </c>
      <c r="D204" s="8"/>
      <c r="E204" s="8"/>
      <c r="F204" s="8"/>
      <c r="G204" s="8"/>
    </row>
    <row r="205" spans="1:7" ht="15" customHeight="1">
      <c r="A205" s="178"/>
      <c r="B205" s="46" t="s">
        <v>404</v>
      </c>
      <c r="C205" s="47" t="s">
        <v>54</v>
      </c>
      <c r="D205" s="52">
        <v>0</v>
      </c>
      <c r="E205" s="52">
        <v>0</v>
      </c>
      <c r="F205" s="52">
        <v>0</v>
      </c>
      <c r="G205" s="35">
        <v>61043</v>
      </c>
    </row>
    <row r="206" spans="1:7" ht="15" customHeight="1">
      <c r="A206" s="178"/>
      <c r="B206" s="46" t="s">
        <v>405</v>
      </c>
      <c r="C206" s="47" t="s">
        <v>71</v>
      </c>
      <c r="D206" s="52">
        <v>0</v>
      </c>
      <c r="E206" s="52">
        <v>0</v>
      </c>
      <c r="F206" s="52">
        <v>0</v>
      </c>
      <c r="G206" s="35">
        <v>7371</v>
      </c>
    </row>
    <row r="207" spans="1:7" ht="15" customHeight="1">
      <c r="A207" s="178"/>
      <c r="B207" s="46" t="s">
        <v>406</v>
      </c>
      <c r="C207" s="47" t="s">
        <v>168</v>
      </c>
      <c r="D207" s="52">
        <v>0</v>
      </c>
      <c r="E207" s="52">
        <v>0</v>
      </c>
      <c r="F207" s="52">
        <v>0</v>
      </c>
      <c r="G207" s="36">
        <v>1</v>
      </c>
    </row>
    <row r="208" spans="1:7" ht="15" customHeight="1">
      <c r="A208" s="178"/>
      <c r="B208" s="46" t="s">
        <v>407</v>
      </c>
      <c r="C208" s="124" t="s">
        <v>169</v>
      </c>
      <c r="D208" s="52">
        <v>0</v>
      </c>
      <c r="E208" s="52">
        <v>0</v>
      </c>
      <c r="F208" s="52">
        <v>0</v>
      </c>
      <c r="G208" s="35">
        <v>8355</v>
      </c>
    </row>
    <row r="209" spans="1:7" ht="15" customHeight="1">
      <c r="A209" s="178"/>
      <c r="B209" s="46" t="s">
        <v>408</v>
      </c>
      <c r="C209" s="47" t="s">
        <v>172</v>
      </c>
      <c r="D209" s="52">
        <v>0</v>
      </c>
      <c r="E209" s="52">
        <v>0</v>
      </c>
      <c r="F209" s="52">
        <v>0</v>
      </c>
      <c r="G209" s="35">
        <v>100</v>
      </c>
    </row>
    <row r="210" spans="1:7" ht="15" customHeight="1">
      <c r="A210" s="178"/>
      <c r="B210" s="46" t="s">
        <v>409</v>
      </c>
      <c r="C210" s="47" t="s">
        <v>57</v>
      </c>
      <c r="D210" s="52">
        <v>0</v>
      </c>
      <c r="E210" s="52">
        <v>0</v>
      </c>
      <c r="F210" s="52">
        <v>0</v>
      </c>
      <c r="G210" s="35">
        <v>100</v>
      </c>
    </row>
    <row r="211" spans="1:7" ht="15" customHeight="1">
      <c r="A211" s="178"/>
      <c r="B211" s="46" t="s">
        <v>410</v>
      </c>
      <c r="C211" s="47" t="s">
        <v>174</v>
      </c>
      <c r="D211" s="52">
        <v>0</v>
      </c>
      <c r="E211" s="52">
        <v>0</v>
      </c>
      <c r="F211" s="52">
        <v>0</v>
      </c>
      <c r="G211" s="35">
        <v>1</v>
      </c>
    </row>
    <row r="212" spans="1:7" ht="15" customHeight="1">
      <c r="A212" s="178" t="s">
        <v>8</v>
      </c>
      <c r="B212" s="46">
        <v>44</v>
      </c>
      <c r="C212" s="4" t="s">
        <v>39</v>
      </c>
      <c r="D212" s="56">
        <f t="shared" ref="D212:G212" si="31">SUM(D205:D211)</f>
        <v>0</v>
      </c>
      <c r="E212" s="56">
        <f t="shared" si="31"/>
        <v>0</v>
      </c>
      <c r="F212" s="56">
        <f t="shared" si="31"/>
        <v>0</v>
      </c>
      <c r="G212" s="57">
        <f t="shared" si="31"/>
        <v>76971</v>
      </c>
    </row>
    <row r="213" spans="1:7" ht="15" customHeight="1">
      <c r="A213" s="178"/>
      <c r="B213" s="72"/>
      <c r="C213" s="4"/>
      <c r="D213" s="45"/>
      <c r="E213" s="45"/>
      <c r="F213" s="45"/>
      <c r="G213" s="8"/>
    </row>
    <row r="214" spans="1:7" ht="15" customHeight="1">
      <c r="A214" s="178"/>
      <c r="B214" s="46">
        <v>45</v>
      </c>
      <c r="C214" s="4" t="s">
        <v>136</v>
      </c>
      <c r="D214" s="8"/>
      <c r="E214" s="8"/>
      <c r="F214" s="8"/>
      <c r="G214" s="8"/>
    </row>
    <row r="215" spans="1:7" ht="15" customHeight="1">
      <c r="A215" s="178"/>
      <c r="B215" s="46" t="s">
        <v>228</v>
      </c>
      <c r="C215" s="47" t="s">
        <v>71</v>
      </c>
      <c r="D215" s="93">
        <v>81940</v>
      </c>
      <c r="E215" s="93">
        <v>65026</v>
      </c>
      <c r="F215" s="93">
        <v>65026</v>
      </c>
      <c r="G215" s="35">
        <v>41326</v>
      </c>
    </row>
    <row r="216" spans="1:7" ht="15" customHeight="1">
      <c r="A216" s="178" t="s">
        <v>8</v>
      </c>
      <c r="B216" s="46">
        <v>45</v>
      </c>
      <c r="C216" s="4" t="s">
        <v>136</v>
      </c>
      <c r="D216" s="57">
        <f t="shared" ref="D216:G216" si="32">SUM(D215)</f>
        <v>81940</v>
      </c>
      <c r="E216" s="57">
        <f t="shared" si="32"/>
        <v>65026</v>
      </c>
      <c r="F216" s="57">
        <f t="shared" si="32"/>
        <v>65026</v>
      </c>
      <c r="G216" s="58">
        <f t="shared" si="32"/>
        <v>41326</v>
      </c>
    </row>
    <row r="217" spans="1:7" ht="9.9499999999999993" customHeight="1">
      <c r="A217" s="178"/>
      <c r="B217" s="46"/>
      <c r="C217" s="4"/>
      <c r="D217" s="45"/>
      <c r="E217" s="45"/>
      <c r="F217" s="45"/>
      <c r="G217" s="8"/>
    </row>
    <row r="218" spans="1:7" ht="14.45" customHeight="1">
      <c r="A218" s="178"/>
      <c r="B218" s="81">
        <v>46</v>
      </c>
      <c r="C218" s="4" t="s">
        <v>141</v>
      </c>
      <c r="D218" s="75"/>
      <c r="E218" s="75"/>
      <c r="F218" s="75"/>
      <c r="G218" s="7"/>
    </row>
    <row r="219" spans="1:7">
      <c r="A219" s="178"/>
      <c r="B219" s="46" t="s">
        <v>229</v>
      </c>
      <c r="C219" s="39" t="s">
        <v>71</v>
      </c>
      <c r="D219" s="93">
        <v>25112</v>
      </c>
      <c r="E219" s="93">
        <v>32485</v>
      </c>
      <c r="F219" s="93">
        <v>32485</v>
      </c>
      <c r="G219" s="35">
        <v>25579</v>
      </c>
    </row>
    <row r="220" spans="1:7" ht="14.45" customHeight="1">
      <c r="A220" s="178" t="s">
        <v>8</v>
      </c>
      <c r="B220" s="81">
        <v>46</v>
      </c>
      <c r="C220" s="4" t="s">
        <v>141</v>
      </c>
      <c r="D220" s="80">
        <f t="shared" ref="D220:G220" si="33">D219</f>
        <v>25112</v>
      </c>
      <c r="E220" s="80">
        <f t="shared" si="33"/>
        <v>32485</v>
      </c>
      <c r="F220" s="80">
        <f t="shared" si="33"/>
        <v>32485</v>
      </c>
      <c r="G220" s="69">
        <f t="shared" si="33"/>
        <v>25579</v>
      </c>
    </row>
    <row r="221" spans="1:7" ht="9.9499999999999993" customHeight="1">
      <c r="A221" s="178"/>
      <c r="B221" s="46"/>
      <c r="C221" s="4"/>
      <c r="D221" s="45"/>
      <c r="E221" s="45"/>
      <c r="F221" s="45"/>
      <c r="G221" s="8"/>
    </row>
    <row r="222" spans="1:7" ht="14.45" customHeight="1">
      <c r="A222" s="178"/>
      <c r="B222" s="81">
        <v>47</v>
      </c>
      <c r="C222" s="4" t="s">
        <v>146</v>
      </c>
      <c r="D222" s="7"/>
      <c r="E222" s="7"/>
      <c r="F222" s="7"/>
      <c r="G222" s="7"/>
    </row>
    <row r="223" spans="1:7">
      <c r="A223" s="178"/>
      <c r="B223" s="46" t="s">
        <v>230</v>
      </c>
      <c r="C223" s="39" t="s">
        <v>71</v>
      </c>
      <c r="D223" s="89">
        <v>21470</v>
      </c>
      <c r="E223" s="89">
        <v>10225</v>
      </c>
      <c r="F223" s="89">
        <v>10225</v>
      </c>
      <c r="G223" s="70">
        <v>23421</v>
      </c>
    </row>
    <row r="224" spans="1:7" ht="14.45" customHeight="1">
      <c r="A224" s="178" t="s">
        <v>8</v>
      </c>
      <c r="B224" s="81">
        <v>47</v>
      </c>
      <c r="C224" s="4" t="s">
        <v>146</v>
      </c>
      <c r="D224" s="79">
        <f t="shared" ref="D224:G224" si="34">SUM(D223:D223)</f>
        <v>21470</v>
      </c>
      <c r="E224" s="79">
        <f t="shared" si="34"/>
        <v>10225</v>
      </c>
      <c r="F224" s="79">
        <f t="shared" si="34"/>
        <v>10225</v>
      </c>
      <c r="G224" s="70">
        <f t="shared" si="34"/>
        <v>23421</v>
      </c>
    </row>
    <row r="225" spans="1:7" ht="9.9499999999999993" customHeight="1">
      <c r="A225" s="178"/>
      <c r="B225" s="74"/>
      <c r="C225" s="4"/>
      <c r="D225" s="75"/>
      <c r="E225" s="75"/>
      <c r="F225" s="75"/>
      <c r="G225" s="7"/>
    </row>
    <row r="226" spans="1:7" ht="14.45" customHeight="1">
      <c r="A226" s="178"/>
      <c r="B226" s="81">
        <v>48</v>
      </c>
      <c r="C226" s="4" t="s">
        <v>151</v>
      </c>
      <c r="D226" s="75"/>
      <c r="E226" s="75"/>
      <c r="F226" s="75"/>
      <c r="G226" s="7"/>
    </row>
    <row r="227" spans="1:7">
      <c r="A227" s="178"/>
      <c r="B227" s="46" t="s">
        <v>231</v>
      </c>
      <c r="C227" s="39" t="s">
        <v>71</v>
      </c>
      <c r="D227" s="89">
        <v>41426</v>
      </c>
      <c r="E227" s="89">
        <v>58278</v>
      </c>
      <c r="F227" s="89">
        <v>58278</v>
      </c>
      <c r="G227" s="70">
        <v>47591</v>
      </c>
    </row>
    <row r="228" spans="1:7" ht="14.45" customHeight="1">
      <c r="A228" s="54" t="s">
        <v>8</v>
      </c>
      <c r="B228" s="135">
        <v>48</v>
      </c>
      <c r="C228" s="109" t="s">
        <v>151</v>
      </c>
      <c r="D228" s="79">
        <f t="shared" ref="D228:G228" si="35">SUM(D227:D227)</f>
        <v>41426</v>
      </c>
      <c r="E228" s="79">
        <f t="shared" si="35"/>
        <v>58278</v>
      </c>
      <c r="F228" s="79">
        <f t="shared" si="35"/>
        <v>58278</v>
      </c>
      <c r="G228" s="70">
        <f t="shared" si="35"/>
        <v>47591</v>
      </c>
    </row>
    <row r="229" spans="1:7" ht="14.45" customHeight="1">
      <c r="A229" s="178"/>
      <c r="B229" s="81"/>
      <c r="C229" s="4"/>
      <c r="D229" s="35"/>
      <c r="E229" s="35"/>
      <c r="F229" s="35"/>
      <c r="G229" s="35"/>
    </row>
    <row r="230" spans="1:7">
      <c r="A230" s="178"/>
      <c r="B230" s="81">
        <v>49</v>
      </c>
      <c r="C230" s="4" t="s">
        <v>152</v>
      </c>
      <c r="D230" s="7"/>
      <c r="E230" s="7"/>
      <c r="F230" s="7"/>
      <c r="G230" s="7"/>
    </row>
    <row r="231" spans="1:7">
      <c r="A231" s="178"/>
      <c r="B231" s="46" t="s">
        <v>155</v>
      </c>
      <c r="C231" s="39" t="s">
        <v>71</v>
      </c>
      <c r="D231" s="68">
        <v>0</v>
      </c>
      <c r="E231" s="79">
        <v>1</v>
      </c>
      <c r="F231" s="79">
        <v>1</v>
      </c>
      <c r="G231" s="70">
        <v>1</v>
      </c>
    </row>
    <row r="232" spans="1:7" s="134" customFormat="1">
      <c r="A232" s="178" t="s">
        <v>8</v>
      </c>
      <c r="B232" s="81">
        <v>49</v>
      </c>
      <c r="C232" s="4" t="s">
        <v>152</v>
      </c>
      <c r="D232" s="68">
        <f t="shared" ref="D232:G232" si="36">SUM(D231:D231)</f>
        <v>0</v>
      </c>
      <c r="E232" s="79">
        <f t="shared" si="36"/>
        <v>1</v>
      </c>
      <c r="F232" s="79">
        <f t="shared" si="36"/>
        <v>1</v>
      </c>
      <c r="G232" s="70">
        <f t="shared" si="36"/>
        <v>1</v>
      </c>
    </row>
    <row r="233" spans="1:7">
      <c r="A233" s="178"/>
      <c r="B233" s="81"/>
      <c r="C233" s="4"/>
      <c r="D233" s="7"/>
      <c r="E233" s="7"/>
      <c r="F233" s="7"/>
      <c r="G233" s="7"/>
    </row>
    <row r="234" spans="1:7">
      <c r="A234" s="178"/>
      <c r="B234" s="81">
        <v>50</v>
      </c>
      <c r="C234" s="4" t="s">
        <v>153</v>
      </c>
      <c r="D234" s="7"/>
      <c r="E234" s="7"/>
      <c r="F234" s="7"/>
      <c r="G234" s="7"/>
    </row>
    <row r="235" spans="1:7">
      <c r="A235" s="178"/>
      <c r="B235" s="46" t="s">
        <v>232</v>
      </c>
      <c r="C235" s="39" t="s">
        <v>71</v>
      </c>
      <c r="D235" s="79">
        <v>31268</v>
      </c>
      <c r="E235" s="79">
        <v>14814</v>
      </c>
      <c r="F235" s="79">
        <v>14814</v>
      </c>
      <c r="G235" s="70">
        <v>34817</v>
      </c>
    </row>
    <row r="236" spans="1:7">
      <c r="A236" s="178" t="s">
        <v>8</v>
      </c>
      <c r="B236" s="81">
        <v>50</v>
      </c>
      <c r="C236" s="4" t="s">
        <v>153</v>
      </c>
      <c r="D236" s="79">
        <f t="shared" ref="D236:G236" si="37">SUM(D235:D235)</f>
        <v>31268</v>
      </c>
      <c r="E236" s="79">
        <f t="shared" si="37"/>
        <v>14814</v>
      </c>
      <c r="F236" s="79">
        <f t="shared" si="37"/>
        <v>14814</v>
      </c>
      <c r="G236" s="70">
        <f t="shared" si="37"/>
        <v>34817</v>
      </c>
    </row>
    <row r="237" spans="1:7" ht="14.45" customHeight="1">
      <c r="A237" s="178" t="s">
        <v>8</v>
      </c>
      <c r="B237" s="72">
        <v>5.0010000000000003</v>
      </c>
      <c r="C237" s="4" t="s">
        <v>227</v>
      </c>
      <c r="D237" s="80">
        <f>D216+D220+D224+D228+D232+D236+D212</f>
        <v>201216</v>
      </c>
      <c r="E237" s="80">
        <f t="shared" ref="E237:G237" si="38">E216+E220+E224+E228+E232+E236+E212</f>
        <v>180829</v>
      </c>
      <c r="F237" s="80">
        <f t="shared" si="38"/>
        <v>180829</v>
      </c>
      <c r="G237" s="80">
        <f t="shared" si="38"/>
        <v>249706</v>
      </c>
    </row>
    <row r="238" spans="1:7" ht="14.45" customHeight="1">
      <c r="A238" s="178"/>
      <c r="B238" s="81"/>
      <c r="C238" s="4"/>
      <c r="D238" s="35"/>
      <c r="E238" s="35"/>
      <c r="F238" s="35"/>
      <c r="G238" s="35"/>
    </row>
    <row r="239" spans="1:7" ht="14.45" customHeight="1">
      <c r="A239" s="178"/>
      <c r="B239" s="72">
        <v>5.0519999999999996</v>
      </c>
      <c r="C239" s="71" t="s">
        <v>233</v>
      </c>
      <c r="D239" s="35"/>
      <c r="E239" s="35"/>
      <c r="F239" s="35"/>
      <c r="G239" s="35"/>
    </row>
    <row r="240" spans="1:7" ht="14.45" customHeight="1">
      <c r="A240" s="114"/>
      <c r="B240" s="95">
        <v>44</v>
      </c>
      <c r="C240" s="96" t="s">
        <v>39</v>
      </c>
      <c r="D240" s="35"/>
      <c r="E240" s="35"/>
      <c r="F240" s="35"/>
      <c r="G240" s="35"/>
    </row>
    <row r="241" spans="1:7" ht="14.45" customHeight="1">
      <c r="A241" s="114"/>
      <c r="B241" s="136">
        <v>63</v>
      </c>
      <c r="C241" s="137" t="s">
        <v>293</v>
      </c>
      <c r="D241" s="35"/>
      <c r="E241" s="35"/>
      <c r="F241" s="35"/>
      <c r="G241" s="35"/>
    </row>
    <row r="242" spans="1:7" ht="14.45" customHeight="1">
      <c r="A242" s="114"/>
      <c r="B242" s="136" t="s">
        <v>294</v>
      </c>
      <c r="C242" s="138" t="s">
        <v>295</v>
      </c>
      <c r="D242" s="36">
        <v>600</v>
      </c>
      <c r="E242" s="59">
        <v>0</v>
      </c>
      <c r="F242" s="59">
        <v>0</v>
      </c>
      <c r="G242" s="68">
        <v>0</v>
      </c>
    </row>
    <row r="243" spans="1:7" ht="14.45" customHeight="1">
      <c r="A243" s="114" t="s">
        <v>8</v>
      </c>
      <c r="B243" s="136">
        <v>63</v>
      </c>
      <c r="C243" s="137" t="s">
        <v>293</v>
      </c>
      <c r="D243" s="80">
        <f t="shared" ref="D243:G244" si="39">D242</f>
        <v>600</v>
      </c>
      <c r="E243" s="60">
        <f t="shared" si="39"/>
        <v>0</v>
      </c>
      <c r="F243" s="60">
        <f t="shared" si="39"/>
        <v>0</v>
      </c>
      <c r="G243" s="60">
        <f t="shared" si="39"/>
        <v>0</v>
      </c>
    </row>
    <row r="244" spans="1:7" ht="14.45" customHeight="1">
      <c r="A244" s="114" t="s">
        <v>8</v>
      </c>
      <c r="B244" s="95">
        <v>44</v>
      </c>
      <c r="C244" s="96" t="s">
        <v>39</v>
      </c>
      <c r="D244" s="80">
        <f t="shared" si="39"/>
        <v>600</v>
      </c>
      <c r="E244" s="60">
        <f t="shared" si="39"/>
        <v>0</v>
      </c>
      <c r="F244" s="60">
        <f t="shared" si="39"/>
        <v>0</v>
      </c>
      <c r="G244" s="60">
        <f t="shared" si="39"/>
        <v>0</v>
      </c>
    </row>
    <row r="245" spans="1:7" ht="14.45" customHeight="1">
      <c r="A245" s="178"/>
      <c r="B245" s="72"/>
      <c r="C245" s="71"/>
      <c r="D245" s="35"/>
      <c r="E245" s="35"/>
      <c r="F245" s="35"/>
      <c r="G245" s="35"/>
    </row>
    <row r="246" spans="1:7" ht="15" customHeight="1">
      <c r="A246" s="178"/>
      <c r="B246" s="46">
        <v>45</v>
      </c>
      <c r="C246" s="4" t="s">
        <v>136</v>
      </c>
      <c r="D246" s="8"/>
      <c r="E246" s="8"/>
      <c r="F246" s="8"/>
      <c r="G246" s="8"/>
    </row>
    <row r="247" spans="1:7" ht="14.45" customHeight="1">
      <c r="A247" s="178"/>
      <c r="B247" s="81">
        <v>71</v>
      </c>
      <c r="C247" s="73" t="s">
        <v>107</v>
      </c>
      <c r="D247" s="35"/>
      <c r="E247" s="35"/>
      <c r="F247" s="35"/>
      <c r="G247" s="35"/>
    </row>
    <row r="248" spans="1:7" ht="14.45" customHeight="1">
      <c r="A248" s="178"/>
      <c r="B248" s="81" t="s">
        <v>234</v>
      </c>
      <c r="C248" s="39" t="s">
        <v>199</v>
      </c>
      <c r="D248" s="36">
        <v>71208</v>
      </c>
      <c r="E248" s="36">
        <v>71235</v>
      </c>
      <c r="F248" s="36">
        <v>71235</v>
      </c>
      <c r="G248" s="35">
        <v>71235</v>
      </c>
    </row>
    <row r="249" spans="1:7" ht="14.45" customHeight="1">
      <c r="A249" s="178" t="s">
        <v>8</v>
      </c>
      <c r="B249" s="81">
        <v>71</v>
      </c>
      <c r="C249" s="73" t="s">
        <v>107</v>
      </c>
      <c r="D249" s="80">
        <f t="shared" ref="D249:G249" si="40">D248</f>
        <v>71208</v>
      </c>
      <c r="E249" s="80">
        <f t="shared" si="40"/>
        <v>71235</v>
      </c>
      <c r="F249" s="80">
        <f t="shared" si="40"/>
        <v>71235</v>
      </c>
      <c r="G249" s="69">
        <f t="shared" si="40"/>
        <v>71235</v>
      </c>
    </row>
    <row r="250" spans="1:7" ht="14.45" customHeight="1">
      <c r="A250" s="178"/>
      <c r="B250" s="81"/>
      <c r="C250" s="39"/>
      <c r="D250" s="35"/>
      <c r="E250" s="35"/>
      <c r="F250" s="35"/>
      <c r="G250" s="35"/>
    </row>
    <row r="251" spans="1:7" ht="14.45" customHeight="1">
      <c r="A251" s="178"/>
      <c r="B251" s="81">
        <v>72</v>
      </c>
      <c r="C251" s="73" t="s">
        <v>41</v>
      </c>
      <c r="D251" s="35"/>
      <c r="E251" s="35"/>
      <c r="F251" s="35"/>
      <c r="G251" s="35"/>
    </row>
    <row r="252" spans="1:7" ht="14.45" customHeight="1">
      <c r="A252" s="178"/>
      <c r="B252" s="81" t="s">
        <v>235</v>
      </c>
      <c r="C252" s="39" t="s">
        <v>199</v>
      </c>
      <c r="D252" s="36">
        <v>1156</v>
      </c>
      <c r="E252" s="36">
        <v>1156</v>
      </c>
      <c r="F252" s="36">
        <v>1156</v>
      </c>
      <c r="G252" s="35">
        <v>1156</v>
      </c>
    </row>
    <row r="253" spans="1:7" ht="14.45" customHeight="1">
      <c r="A253" s="178" t="s">
        <v>8</v>
      </c>
      <c r="B253" s="81">
        <v>72</v>
      </c>
      <c r="C253" s="73" t="s">
        <v>41</v>
      </c>
      <c r="D253" s="80">
        <f t="shared" ref="D253:F253" si="41">D252</f>
        <v>1156</v>
      </c>
      <c r="E253" s="80">
        <f t="shared" si="41"/>
        <v>1156</v>
      </c>
      <c r="F253" s="80">
        <f t="shared" si="41"/>
        <v>1156</v>
      </c>
      <c r="G253" s="69">
        <f>G252</f>
        <v>1156</v>
      </c>
    </row>
    <row r="254" spans="1:7" ht="14.45" customHeight="1">
      <c r="A254" s="178"/>
      <c r="B254" s="81"/>
      <c r="C254" s="39"/>
      <c r="D254" s="35"/>
      <c r="E254" s="35"/>
      <c r="F254" s="35"/>
      <c r="G254" s="35"/>
    </row>
    <row r="255" spans="1:7" ht="14.45" customHeight="1">
      <c r="A255" s="178"/>
      <c r="B255" s="81">
        <v>73</v>
      </c>
      <c r="C255" s="73" t="s">
        <v>95</v>
      </c>
      <c r="D255" s="35"/>
      <c r="E255" s="35"/>
      <c r="F255" s="35"/>
      <c r="G255" s="35"/>
    </row>
    <row r="256" spans="1:7" ht="14.45" customHeight="1">
      <c r="A256" s="178"/>
      <c r="B256" s="81" t="s">
        <v>236</v>
      </c>
      <c r="C256" s="39" t="s">
        <v>199</v>
      </c>
      <c r="D256" s="36">
        <v>855</v>
      </c>
      <c r="E256" s="36">
        <v>855</v>
      </c>
      <c r="F256" s="36">
        <v>855</v>
      </c>
      <c r="G256" s="35">
        <v>855</v>
      </c>
    </row>
    <row r="257" spans="1:7" ht="14.45" customHeight="1">
      <c r="A257" s="178" t="s">
        <v>8</v>
      </c>
      <c r="B257" s="81">
        <v>73</v>
      </c>
      <c r="C257" s="73" t="s">
        <v>95</v>
      </c>
      <c r="D257" s="80">
        <f t="shared" ref="D257:F257" si="42">D256</f>
        <v>855</v>
      </c>
      <c r="E257" s="80">
        <f t="shared" si="42"/>
        <v>855</v>
      </c>
      <c r="F257" s="80">
        <f t="shared" si="42"/>
        <v>855</v>
      </c>
      <c r="G257" s="69">
        <f>G256</f>
        <v>855</v>
      </c>
    </row>
    <row r="258" spans="1:7" ht="14.45" customHeight="1">
      <c r="A258" s="178"/>
      <c r="B258" s="81"/>
      <c r="C258" s="39"/>
      <c r="D258" s="35"/>
      <c r="E258" s="35"/>
      <c r="F258" s="35"/>
      <c r="G258" s="35"/>
    </row>
    <row r="259" spans="1:7" ht="27.95" customHeight="1">
      <c r="A259" s="178"/>
      <c r="B259" s="81">
        <v>74</v>
      </c>
      <c r="C259" s="76" t="s">
        <v>108</v>
      </c>
      <c r="D259" s="35"/>
      <c r="E259" s="35"/>
      <c r="F259" s="35"/>
      <c r="G259" s="35"/>
    </row>
    <row r="260" spans="1:7" ht="14.45" customHeight="1">
      <c r="A260" s="178"/>
      <c r="B260" s="81" t="s">
        <v>353</v>
      </c>
      <c r="C260" s="39" t="s">
        <v>199</v>
      </c>
      <c r="D260" s="36">
        <v>1702</v>
      </c>
      <c r="E260" s="36">
        <v>1702</v>
      </c>
      <c r="F260" s="36">
        <v>1702</v>
      </c>
      <c r="G260" s="35">
        <v>1702</v>
      </c>
    </row>
    <row r="261" spans="1:7" ht="27.95" customHeight="1">
      <c r="A261" s="178" t="s">
        <v>8</v>
      </c>
      <c r="B261" s="81">
        <v>74</v>
      </c>
      <c r="C261" s="76" t="s">
        <v>108</v>
      </c>
      <c r="D261" s="80">
        <f t="shared" ref="D261:F261" si="43">D260</f>
        <v>1702</v>
      </c>
      <c r="E261" s="80">
        <f t="shared" si="43"/>
        <v>1702</v>
      </c>
      <c r="F261" s="80">
        <f t="shared" si="43"/>
        <v>1702</v>
      </c>
      <c r="G261" s="69">
        <f>G260</f>
        <v>1702</v>
      </c>
    </row>
    <row r="262" spans="1:7" ht="14.45" customHeight="1">
      <c r="A262" s="178"/>
      <c r="B262" s="81"/>
      <c r="C262" s="76"/>
      <c r="D262" s="35"/>
      <c r="E262" s="35"/>
      <c r="F262" s="35"/>
      <c r="G262" s="35"/>
    </row>
    <row r="263" spans="1:7" ht="14.45" customHeight="1">
      <c r="A263" s="178"/>
      <c r="B263" s="81">
        <v>75</v>
      </c>
      <c r="C263" s="73" t="s">
        <v>45</v>
      </c>
      <c r="D263" s="35"/>
      <c r="E263" s="35"/>
      <c r="F263" s="35"/>
      <c r="G263" s="35"/>
    </row>
    <row r="264" spans="1:7" ht="14.45" customHeight="1">
      <c r="A264" s="178"/>
      <c r="B264" s="81" t="s">
        <v>239</v>
      </c>
      <c r="C264" s="39" t="s">
        <v>199</v>
      </c>
      <c r="D264" s="36">
        <v>587</v>
      </c>
      <c r="E264" s="36">
        <v>600</v>
      </c>
      <c r="F264" s="36">
        <v>600</v>
      </c>
      <c r="G264" s="35">
        <v>600</v>
      </c>
    </row>
    <row r="265" spans="1:7" ht="14.45" customHeight="1">
      <c r="A265" s="178" t="s">
        <v>8</v>
      </c>
      <c r="B265" s="81">
        <v>75</v>
      </c>
      <c r="C265" s="73" t="s">
        <v>45</v>
      </c>
      <c r="D265" s="80">
        <f t="shared" ref="D265:F265" si="44">D264</f>
        <v>587</v>
      </c>
      <c r="E265" s="80">
        <f t="shared" si="44"/>
        <v>600</v>
      </c>
      <c r="F265" s="80">
        <f t="shared" si="44"/>
        <v>600</v>
      </c>
      <c r="G265" s="69">
        <f>G264</f>
        <v>600</v>
      </c>
    </row>
    <row r="266" spans="1:7" ht="14.45" customHeight="1">
      <c r="A266" s="178"/>
      <c r="B266" s="81"/>
      <c r="C266" s="4"/>
      <c r="D266" s="35"/>
      <c r="E266" s="35"/>
      <c r="F266" s="35"/>
      <c r="G266" s="35"/>
    </row>
    <row r="267" spans="1:7" ht="14.45" customHeight="1">
      <c r="A267" s="178"/>
      <c r="B267" s="81">
        <v>76</v>
      </c>
      <c r="C267" s="73" t="s">
        <v>47</v>
      </c>
      <c r="D267" s="35"/>
      <c r="E267" s="35"/>
      <c r="F267" s="35"/>
      <c r="G267" s="35"/>
    </row>
    <row r="268" spans="1:7" ht="14.45" customHeight="1">
      <c r="A268" s="178"/>
      <c r="B268" s="81" t="s">
        <v>240</v>
      </c>
      <c r="C268" s="39" t="s">
        <v>199</v>
      </c>
      <c r="D268" s="36">
        <v>762</v>
      </c>
      <c r="E268" s="36">
        <v>762</v>
      </c>
      <c r="F268" s="36">
        <v>762</v>
      </c>
      <c r="G268" s="35">
        <v>762</v>
      </c>
    </row>
    <row r="269" spans="1:7" ht="14.45" customHeight="1">
      <c r="A269" s="178" t="s">
        <v>8</v>
      </c>
      <c r="B269" s="81">
        <v>76</v>
      </c>
      <c r="C269" s="73" t="s">
        <v>47</v>
      </c>
      <c r="D269" s="80">
        <f t="shared" ref="D269:F269" si="45">D268</f>
        <v>762</v>
      </c>
      <c r="E269" s="80">
        <f t="shared" si="45"/>
        <v>762</v>
      </c>
      <c r="F269" s="80">
        <f t="shared" si="45"/>
        <v>762</v>
      </c>
      <c r="G269" s="69">
        <f>G268</f>
        <v>762</v>
      </c>
    </row>
    <row r="270" spans="1:7" ht="14.45" customHeight="1">
      <c r="A270" s="178"/>
      <c r="B270" s="81"/>
      <c r="C270" s="4"/>
      <c r="D270" s="35"/>
      <c r="E270" s="35"/>
      <c r="F270" s="35"/>
      <c r="G270" s="35"/>
    </row>
    <row r="271" spans="1:7" ht="14.45" customHeight="1">
      <c r="A271" s="178"/>
      <c r="B271" s="81">
        <v>77</v>
      </c>
      <c r="C271" s="73" t="s">
        <v>438</v>
      </c>
      <c r="D271" s="35"/>
      <c r="E271" s="35"/>
      <c r="F271" s="35"/>
      <c r="G271" s="35"/>
    </row>
    <row r="272" spans="1:7" ht="14.45" customHeight="1">
      <c r="A272" s="178"/>
      <c r="B272" s="81" t="s">
        <v>439</v>
      </c>
      <c r="C272" s="39" t="s">
        <v>199</v>
      </c>
      <c r="D272" s="59">
        <v>0</v>
      </c>
      <c r="E272" s="59">
        <v>0</v>
      </c>
      <c r="F272" s="59">
        <v>0</v>
      </c>
      <c r="G272" s="35">
        <v>2500</v>
      </c>
    </row>
    <row r="273" spans="1:7" ht="14.45" customHeight="1">
      <c r="A273" s="178" t="s">
        <v>8</v>
      </c>
      <c r="B273" s="81">
        <v>77</v>
      </c>
      <c r="C273" s="73" t="s">
        <v>438</v>
      </c>
      <c r="D273" s="60">
        <f t="shared" ref="D273:F273" si="46">D272</f>
        <v>0</v>
      </c>
      <c r="E273" s="60">
        <f t="shared" si="46"/>
        <v>0</v>
      </c>
      <c r="F273" s="60">
        <f t="shared" si="46"/>
        <v>0</v>
      </c>
      <c r="G273" s="69">
        <f>G272</f>
        <v>2500</v>
      </c>
    </row>
    <row r="274" spans="1:7" ht="15" customHeight="1">
      <c r="A274" s="54" t="s">
        <v>8</v>
      </c>
      <c r="B274" s="121">
        <v>45</v>
      </c>
      <c r="C274" s="109" t="s">
        <v>136</v>
      </c>
      <c r="D274" s="57">
        <f>D249+D253+D257+D261+D265+D269+D272</f>
        <v>76270</v>
      </c>
      <c r="E274" s="57">
        <f t="shared" ref="E274:G274" si="47">E249+E253+E257+E261+E265+E269+E272</f>
        <v>76310</v>
      </c>
      <c r="F274" s="57">
        <f t="shared" si="47"/>
        <v>76310</v>
      </c>
      <c r="G274" s="57">
        <f t="shared" si="47"/>
        <v>78810</v>
      </c>
    </row>
    <row r="275" spans="1:7" ht="15" customHeight="1">
      <c r="A275" s="178"/>
      <c r="B275" s="46"/>
      <c r="C275" s="4"/>
      <c r="D275" s="8"/>
      <c r="E275" s="8"/>
      <c r="F275" s="8"/>
      <c r="G275" s="8"/>
    </row>
    <row r="276" spans="1:7" ht="15" customHeight="1">
      <c r="A276" s="178"/>
      <c r="B276" s="81">
        <v>46</v>
      </c>
      <c r="C276" s="4" t="s">
        <v>141</v>
      </c>
      <c r="D276" s="8"/>
      <c r="E276" s="8"/>
      <c r="F276" s="8"/>
      <c r="G276" s="8"/>
    </row>
    <row r="277" spans="1:7" ht="15" customHeight="1">
      <c r="A277" s="178"/>
      <c r="B277" s="46">
        <v>71</v>
      </c>
      <c r="C277" s="4" t="s">
        <v>241</v>
      </c>
      <c r="D277" s="8"/>
      <c r="E277" s="8"/>
      <c r="F277" s="8"/>
      <c r="G277" s="8"/>
    </row>
    <row r="278" spans="1:7" ht="15" customHeight="1">
      <c r="A278" s="178"/>
      <c r="B278" s="46" t="s">
        <v>242</v>
      </c>
      <c r="C278" s="39" t="s">
        <v>199</v>
      </c>
      <c r="D278" s="93">
        <v>1992</v>
      </c>
      <c r="E278" s="93">
        <v>1992</v>
      </c>
      <c r="F278" s="93">
        <v>1992</v>
      </c>
      <c r="G278" s="35">
        <v>1992</v>
      </c>
    </row>
    <row r="279" spans="1:7" ht="15" customHeight="1">
      <c r="A279" s="178" t="s">
        <v>8</v>
      </c>
      <c r="B279" s="46">
        <v>71</v>
      </c>
      <c r="C279" s="4" t="s">
        <v>241</v>
      </c>
      <c r="D279" s="57">
        <f t="shared" ref="D279:G279" si="48">D278</f>
        <v>1992</v>
      </c>
      <c r="E279" s="57">
        <f t="shared" si="48"/>
        <v>1992</v>
      </c>
      <c r="F279" s="57">
        <f t="shared" ref="F279" si="49">F278</f>
        <v>1992</v>
      </c>
      <c r="G279" s="58">
        <f t="shared" si="48"/>
        <v>1992</v>
      </c>
    </row>
    <row r="280" spans="1:7" ht="15" customHeight="1">
      <c r="A280" s="178"/>
      <c r="B280" s="46"/>
      <c r="C280" s="4"/>
      <c r="D280" s="52"/>
      <c r="E280" s="93"/>
      <c r="F280" s="93"/>
      <c r="G280" s="42"/>
    </row>
    <row r="281" spans="1:7" ht="15" customHeight="1">
      <c r="A281" s="178"/>
      <c r="B281" s="46">
        <v>72</v>
      </c>
      <c r="C281" s="4" t="s">
        <v>371</v>
      </c>
      <c r="D281" s="8"/>
      <c r="E281" s="8"/>
      <c r="F281" s="8"/>
      <c r="G281" s="8"/>
    </row>
    <row r="282" spans="1:7" ht="15" customHeight="1">
      <c r="A282" s="178"/>
      <c r="B282" s="46" t="s">
        <v>372</v>
      </c>
      <c r="C282" s="39" t="s">
        <v>199</v>
      </c>
      <c r="D282" s="52">
        <v>0</v>
      </c>
      <c r="E282" s="93">
        <v>3500</v>
      </c>
      <c r="F282" s="93">
        <v>3500</v>
      </c>
      <c r="G282" s="59">
        <v>0</v>
      </c>
    </row>
    <row r="283" spans="1:7" ht="15" customHeight="1">
      <c r="A283" s="178" t="s">
        <v>8</v>
      </c>
      <c r="B283" s="46">
        <v>72</v>
      </c>
      <c r="C283" s="4" t="s">
        <v>371</v>
      </c>
      <c r="D283" s="56">
        <f t="shared" ref="D283:G283" si="50">D282</f>
        <v>0</v>
      </c>
      <c r="E283" s="57">
        <f t="shared" si="50"/>
        <v>3500</v>
      </c>
      <c r="F283" s="57">
        <f t="shared" si="50"/>
        <v>3500</v>
      </c>
      <c r="G283" s="56">
        <f t="shared" si="50"/>
        <v>0</v>
      </c>
    </row>
    <row r="284" spans="1:7" ht="15" customHeight="1">
      <c r="A284" s="178" t="s">
        <v>8</v>
      </c>
      <c r="B284" s="81">
        <v>46</v>
      </c>
      <c r="C284" s="4" t="s">
        <v>141</v>
      </c>
      <c r="D284" s="57">
        <f t="shared" ref="D284:G284" si="51">D279+D283</f>
        <v>1992</v>
      </c>
      <c r="E284" s="57">
        <f t="shared" si="51"/>
        <v>5492</v>
      </c>
      <c r="F284" s="57">
        <f t="shared" si="51"/>
        <v>5492</v>
      </c>
      <c r="G284" s="57">
        <f t="shared" si="51"/>
        <v>1992</v>
      </c>
    </row>
    <row r="285" spans="1:7">
      <c r="A285" s="178"/>
      <c r="B285" s="46"/>
      <c r="C285" s="4"/>
      <c r="D285" s="8"/>
      <c r="E285" s="8"/>
      <c r="F285" s="8"/>
      <c r="G285" s="8"/>
    </row>
    <row r="286" spans="1:7" ht="15" customHeight="1">
      <c r="A286" s="178"/>
      <c r="B286" s="46">
        <v>47</v>
      </c>
      <c r="C286" s="4" t="s">
        <v>146</v>
      </c>
      <c r="D286" s="8"/>
      <c r="E286" s="8"/>
      <c r="F286" s="8"/>
      <c r="G286" s="8"/>
    </row>
    <row r="287" spans="1:7" ht="15" customHeight="1">
      <c r="A287" s="178"/>
      <c r="B287" s="46">
        <v>71</v>
      </c>
      <c r="C287" s="4" t="s">
        <v>237</v>
      </c>
      <c r="D287" s="8"/>
      <c r="E287" s="8"/>
      <c r="F287" s="8"/>
      <c r="G287" s="8"/>
    </row>
    <row r="288" spans="1:7" ht="15" customHeight="1">
      <c r="A288" s="178"/>
      <c r="B288" s="46" t="s">
        <v>243</v>
      </c>
      <c r="C288" s="39" t="s">
        <v>199</v>
      </c>
      <c r="D288" s="93">
        <v>5160</v>
      </c>
      <c r="E288" s="93">
        <v>5360</v>
      </c>
      <c r="F288" s="93">
        <v>5360</v>
      </c>
      <c r="G288" s="35">
        <v>1960</v>
      </c>
    </row>
    <row r="289" spans="1:7" ht="15" customHeight="1">
      <c r="A289" s="178" t="s">
        <v>8</v>
      </c>
      <c r="B289" s="46">
        <v>71</v>
      </c>
      <c r="C289" s="4" t="s">
        <v>237</v>
      </c>
      <c r="D289" s="57">
        <f t="shared" ref="D289:G290" si="52">D288</f>
        <v>5160</v>
      </c>
      <c r="E289" s="57">
        <f t="shared" si="52"/>
        <v>5360</v>
      </c>
      <c r="F289" s="57">
        <f t="shared" ref="F289" si="53">F288</f>
        <v>5360</v>
      </c>
      <c r="G289" s="58">
        <f t="shared" si="52"/>
        <v>1960</v>
      </c>
    </row>
    <row r="290" spans="1:7" ht="15" customHeight="1">
      <c r="A290" s="178" t="s">
        <v>8</v>
      </c>
      <c r="B290" s="46">
        <v>47</v>
      </c>
      <c r="C290" s="4" t="s">
        <v>146</v>
      </c>
      <c r="D290" s="57">
        <f t="shared" si="52"/>
        <v>5160</v>
      </c>
      <c r="E290" s="57">
        <f t="shared" si="52"/>
        <v>5360</v>
      </c>
      <c r="F290" s="57">
        <f t="shared" ref="F290" si="54">F289</f>
        <v>5360</v>
      </c>
      <c r="G290" s="58">
        <f t="shared" si="52"/>
        <v>1960</v>
      </c>
    </row>
    <row r="291" spans="1:7">
      <c r="A291" s="178"/>
      <c r="B291" s="46"/>
      <c r="C291" s="4"/>
      <c r="D291" s="8"/>
      <c r="E291" s="8"/>
      <c r="F291" s="8"/>
      <c r="G291" s="8"/>
    </row>
    <row r="292" spans="1:7" ht="15" customHeight="1">
      <c r="A292" s="178"/>
      <c r="B292" s="81">
        <v>48</v>
      </c>
      <c r="C292" s="4" t="s">
        <v>151</v>
      </c>
      <c r="D292" s="8"/>
      <c r="E292" s="8"/>
      <c r="F292" s="8"/>
      <c r="G292" s="8"/>
    </row>
    <row r="293" spans="1:7" ht="15" customHeight="1">
      <c r="A293" s="178"/>
      <c r="B293" s="46">
        <v>71</v>
      </c>
      <c r="C293" s="4" t="s">
        <v>241</v>
      </c>
      <c r="D293" s="8"/>
      <c r="E293" s="8"/>
      <c r="F293" s="8"/>
      <c r="G293" s="8"/>
    </row>
    <row r="294" spans="1:7" ht="15" customHeight="1">
      <c r="A294" s="178"/>
      <c r="B294" s="46" t="s">
        <v>244</v>
      </c>
      <c r="C294" s="39" t="s">
        <v>199</v>
      </c>
      <c r="D294" s="93">
        <v>1501</v>
      </c>
      <c r="E294" s="93">
        <v>1501</v>
      </c>
      <c r="F294" s="93">
        <v>1501</v>
      </c>
      <c r="G294" s="35">
        <v>1501</v>
      </c>
    </row>
    <row r="295" spans="1:7" s="134" customFormat="1" ht="15" customHeight="1">
      <c r="A295" s="178" t="s">
        <v>8</v>
      </c>
      <c r="B295" s="46">
        <v>71</v>
      </c>
      <c r="C295" s="4" t="s">
        <v>241</v>
      </c>
      <c r="D295" s="57">
        <f t="shared" ref="D295:G295" si="55">D294</f>
        <v>1501</v>
      </c>
      <c r="E295" s="57">
        <f t="shared" si="55"/>
        <v>1501</v>
      </c>
      <c r="F295" s="57">
        <f t="shared" ref="F295" si="56">F294</f>
        <v>1501</v>
      </c>
      <c r="G295" s="58">
        <f t="shared" si="55"/>
        <v>1501</v>
      </c>
    </row>
    <row r="296" spans="1:7">
      <c r="A296" s="178"/>
      <c r="B296" s="46"/>
      <c r="C296" s="4"/>
      <c r="D296" s="8"/>
      <c r="E296" s="8"/>
      <c r="F296" s="8"/>
      <c r="G296" s="8"/>
    </row>
    <row r="297" spans="1:7" ht="15" customHeight="1">
      <c r="A297" s="178"/>
      <c r="B297" s="46">
        <v>72</v>
      </c>
      <c r="C297" s="4" t="s">
        <v>245</v>
      </c>
      <c r="D297" s="8"/>
      <c r="E297" s="8"/>
      <c r="F297" s="8"/>
      <c r="G297" s="8"/>
    </row>
    <row r="298" spans="1:7" ht="15" customHeight="1">
      <c r="A298" s="178"/>
      <c r="B298" s="46" t="s">
        <v>246</v>
      </c>
      <c r="C298" s="39" t="s">
        <v>199</v>
      </c>
      <c r="D298" s="93">
        <v>641</v>
      </c>
      <c r="E298" s="93">
        <v>643</v>
      </c>
      <c r="F298" s="93">
        <v>643</v>
      </c>
      <c r="G298" s="35">
        <v>643</v>
      </c>
    </row>
    <row r="299" spans="1:7" ht="15" customHeight="1">
      <c r="A299" s="178" t="s">
        <v>8</v>
      </c>
      <c r="B299" s="46">
        <v>72</v>
      </c>
      <c r="C299" s="4" t="s">
        <v>245</v>
      </c>
      <c r="D299" s="57">
        <f t="shared" ref="D299:F299" si="57">D298</f>
        <v>641</v>
      </c>
      <c r="E299" s="57">
        <f t="shared" si="57"/>
        <v>643</v>
      </c>
      <c r="F299" s="57">
        <f t="shared" si="57"/>
        <v>643</v>
      </c>
      <c r="G299" s="58">
        <f>G298</f>
        <v>643</v>
      </c>
    </row>
    <row r="300" spans="1:7" ht="15" customHeight="1">
      <c r="A300" s="178" t="s">
        <v>8</v>
      </c>
      <c r="B300" s="81">
        <v>48</v>
      </c>
      <c r="C300" s="4" t="s">
        <v>151</v>
      </c>
      <c r="D300" s="57">
        <f t="shared" ref="D300:G300" si="58">D295+D299</f>
        <v>2142</v>
      </c>
      <c r="E300" s="57">
        <f t="shared" si="58"/>
        <v>2144</v>
      </c>
      <c r="F300" s="57">
        <f t="shared" ref="F300" si="59">F295+F299</f>
        <v>2144</v>
      </c>
      <c r="G300" s="58">
        <f t="shared" si="58"/>
        <v>2144</v>
      </c>
    </row>
    <row r="301" spans="1:7" ht="15" customHeight="1">
      <c r="A301" s="178"/>
      <c r="B301" s="46"/>
      <c r="C301" s="4"/>
      <c r="D301" s="45"/>
      <c r="E301" s="45"/>
      <c r="F301" s="45"/>
      <c r="G301" s="8"/>
    </row>
    <row r="302" spans="1:7" ht="15" customHeight="1">
      <c r="A302" s="178"/>
      <c r="B302" s="46">
        <v>49</v>
      </c>
      <c r="C302" s="4" t="s">
        <v>152</v>
      </c>
      <c r="D302" s="45"/>
      <c r="E302" s="45"/>
      <c r="F302" s="45"/>
      <c r="G302" s="8"/>
    </row>
    <row r="303" spans="1:7" ht="15" customHeight="1">
      <c r="A303" s="178"/>
      <c r="B303" s="46">
        <v>71</v>
      </c>
      <c r="C303" s="4" t="s">
        <v>237</v>
      </c>
      <c r="D303" s="45"/>
      <c r="E303" s="45"/>
      <c r="F303" s="45"/>
      <c r="G303" s="8"/>
    </row>
    <row r="304" spans="1:7" ht="15" customHeight="1">
      <c r="A304" s="178"/>
      <c r="B304" s="81" t="s">
        <v>238</v>
      </c>
      <c r="C304" s="39" t="s">
        <v>199</v>
      </c>
      <c r="D304" s="36">
        <v>1246</v>
      </c>
      <c r="E304" s="36">
        <v>1247</v>
      </c>
      <c r="F304" s="36">
        <v>1247</v>
      </c>
      <c r="G304" s="35">
        <v>1247</v>
      </c>
    </row>
    <row r="305" spans="1:7" ht="15" customHeight="1">
      <c r="A305" s="178" t="s">
        <v>8</v>
      </c>
      <c r="B305" s="46">
        <v>71</v>
      </c>
      <c r="C305" s="4" t="s">
        <v>237</v>
      </c>
      <c r="D305" s="80">
        <f t="shared" ref="D305:F305" si="60">D304</f>
        <v>1246</v>
      </c>
      <c r="E305" s="80">
        <f t="shared" si="60"/>
        <v>1247</v>
      </c>
      <c r="F305" s="80">
        <f t="shared" si="60"/>
        <v>1247</v>
      </c>
      <c r="G305" s="69">
        <f>G304</f>
        <v>1247</v>
      </c>
    </row>
    <row r="306" spans="1:7" ht="9" customHeight="1">
      <c r="A306" s="178"/>
      <c r="B306" s="46"/>
      <c r="C306" s="4"/>
      <c r="D306" s="104"/>
      <c r="E306" s="104"/>
      <c r="F306" s="104"/>
      <c r="G306" s="104"/>
    </row>
    <row r="307" spans="1:7" ht="14.45" customHeight="1">
      <c r="A307" s="178"/>
      <c r="B307" s="46">
        <v>72</v>
      </c>
      <c r="C307" s="4" t="s">
        <v>241</v>
      </c>
      <c r="D307" s="35"/>
      <c r="E307" s="35"/>
      <c r="F307" s="35"/>
      <c r="G307" s="35"/>
    </row>
    <row r="308" spans="1:7" ht="14.45" customHeight="1">
      <c r="A308" s="178"/>
      <c r="B308" s="46" t="s">
        <v>247</v>
      </c>
      <c r="C308" s="39" t="s">
        <v>199</v>
      </c>
      <c r="D308" s="59">
        <v>0</v>
      </c>
      <c r="E308" s="36">
        <v>1</v>
      </c>
      <c r="F308" s="36">
        <v>1</v>
      </c>
      <c r="G308" s="35">
        <v>1</v>
      </c>
    </row>
    <row r="309" spans="1:7" ht="14.45" customHeight="1">
      <c r="A309" s="178" t="s">
        <v>8</v>
      </c>
      <c r="B309" s="46">
        <v>72</v>
      </c>
      <c r="C309" s="4" t="s">
        <v>241</v>
      </c>
      <c r="D309" s="60">
        <f t="shared" ref="D309:G309" si="61">D308</f>
        <v>0</v>
      </c>
      <c r="E309" s="80">
        <f t="shared" si="61"/>
        <v>1</v>
      </c>
      <c r="F309" s="80">
        <f t="shared" si="61"/>
        <v>1</v>
      </c>
      <c r="G309" s="69">
        <f t="shared" si="61"/>
        <v>1</v>
      </c>
    </row>
    <row r="310" spans="1:7" ht="15" customHeight="1">
      <c r="A310" s="178" t="s">
        <v>8</v>
      </c>
      <c r="B310" s="46">
        <v>49</v>
      </c>
      <c r="C310" s="4" t="s">
        <v>152</v>
      </c>
      <c r="D310" s="57">
        <f t="shared" ref="D310:G310" si="62">D305+D309</f>
        <v>1246</v>
      </c>
      <c r="E310" s="57">
        <f t="shared" si="62"/>
        <v>1248</v>
      </c>
      <c r="F310" s="57">
        <f t="shared" si="62"/>
        <v>1248</v>
      </c>
      <c r="G310" s="58">
        <f t="shared" si="62"/>
        <v>1248</v>
      </c>
    </row>
    <row r="311" spans="1:7" ht="9.9499999999999993" customHeight="1">
      <c r="A311" s="178"/>
      <c r="B311" s="46"/>
      <c r="C311" s="4"/>
      <c r="D311" s="123"/>
      <c r="E311" s="123"/>
      <c r="F311" s="123"/>
      <c r="G311" s="123"/>
    </row>
    <row r="312" spans="1:7" ht="15" customHeight="1">
      <c r="A312" s="178"/>
      <c r="B312" s="46">
        <v>50</v>
      </c>
      <c r="C312" s="4" t="s">
        <v>153</v>
      </c>
      <c r="D312" s="8"/>
      <c r="E312" s="8"/>
      <c r="F312" s="8"/>
      <c r="G312" s="8"/>
    </row>
    <row r="313" spans="1:7" ht="15" customHeight="1">
      <c r="A313" s="178"/>
      <c r="B313" s="46">
        <v>71</v>
      </c>
      <c r="C313" s="4" t="s">
        <v>248</v>
      </c>
      <c r="D313" s="8"/>
      <c r="E313" s="8"/>
      <c r="F313" s="8"/>
      <c r="G313" s="8"/>
    </row>
    <row r="314" spans="1:7" ht="15" customHeight="1">
      <c r="A314" s="178"/>
      <c r="B314" s="46" t="s">
        <v>249</v>
      </c>
      <c r="C314" s="39" t="s">
        <v>199</v>
      </c>
      <c r="D314" s="93">
        <v>800</v>
      </c>
      <c r="E314" s="93">
        <v>800</v>
      </c>
      <c r="F314" s="93">
        <v>800</v>
      </c>
      <c r="G314" s="35">
        <v>800</v>
      </c>
    </row>
    <row r="315" spans="1:7" ht="15" customHeight="1">
      <c r="A315" s="178" t="s">
        <v>8</v>
      </c>
      <c r="B315" s="46">
        <v>71</v>
      </c>
      <c r="C315" s="4" t="s">
        <v>248</v>
      </c>
      <c r="D315" s="57">
        <f t="shared" ref="D315:G316" si="63">D314</f>
        <v>800</v>
      </c>
      <c r="E315" s="57">
        <f t="shared" si="63"/>
        <v>800</v>
      </c>
      <c r="F315" s="57">
        <f t="shared" ref="F315" si="64">F314</f>
        <v>800</v>
      </c>
      <c r="G315" s="58">
        <f t="shared" si="63"/>
        <v>800</v>
      </c>
    </row>
    <row r="316" spans="1:7" ht="15" customHeight="1">
      <c r="A316" s="178" t="s">
        <v>8</v>
      </c>
      <c r="B316" s="46">
        <v>50</v>
      </c>
      <c r="C316" s="4" t="s">
        <v>153</v>
      </c>
      <c r="D316" s="89">
        <f t="shared" si="63"/>
        <v>800</v>
      </c>
      <c r="E316" s="89">
        <f t="shared" si="63"/>
        <v>800</v>
      </c>
      <c r="F316" s="89">
        <f t="shared" ref="F316" si="65">F315</f>
        <v>800</v>
      </c>
      <c r="G316" s="107">
        <f t="shared" si="63"/>
        <v>800</v>
      </c>
    </row>
    <row r="317" spans="1:7" ht="15" customHeight="1">
      <c r="A317" s="178" t="s">
        <v>8</v>
      </c>
      <c r="B317" s="72">
        <v>5.0519999999999996</v>
      </c>
      <c r="C317" s="71" t="s">
        <v>233</v>
      </c>
      <c r="D317" s="80">
        <f t="shared" ref="D317:G317" si="66">D244+D274+D284+D290+D300+D310+D316</f>
        <v>88210</v>
      </c>
      <c r="E317" s="80">
        <f t="shared" si="66"/>
        <v>91354</v>
      </c>
      <c r="F317" s="80">
        <f t="shared" ref="F317" si="67">F244+F274+F284+F290+F300+F310+F316</f>
        <v>91354</v>
      </c>
      <c r="G317" s="80">
        <f t="shared" si="66"/>
        <v>86954</v>
      </c>
    </row>
    <row r="318" spans="1:7" ht="14.45" customHeight="1">
      <c r="A318" s="54" t="s">
        <v>8</v>
      </c>
      <c r="B318" s="121">
        <v>5</v>
      </c>
      <c r="C318" s="109" t="s">
        <v>38</v>
      </c>
      <c r="D318" s="69">
        <f t="shared" ref="D318:G318" si="68">D317+D237</f>
        <v>289426</v>
      </c>
      <c r="E318" s="69">
        <f t="shared" si="68"/>
        <v>272183</v>
      </c>
      <c r="F318" s="69">
        <f t="shared" ref="F318" si="69">F317+F237</f>
        <v>272183</v>
      </c>
      <c r="G318" s="69">
        <f t="shared" si="68"/>
        <v>336660</v>
      </c>
    </row>
    <row r="319" spans="1:7">
      <c r="A319" s="178"/>
      <c r="B319" s="46"/>
      <c r="C319" s="4"/>
      <c r="D319" s="7"/>
      <c r="E319" s="7"/>
      <c r="F319" s="7"/>
      <c r="G319" s="7"/>
    </row>
    <row r="320" spans="1:7" ht="13.7" customHeight="1">
      <c r="A320" s="178"/>
      <c r="B320" s="10">
        <v>80</v>
      </c>
      <c r="C320" s="4" t="s">
        <v>11</v>
      </c>
      <c r="D320" s="8"/>
      <c r="E320" s="8"/>
      <c r="F320" s="8"/>
      <c r="G320" s="8"/>
    </row>
    <row r="321" spans="1:7" ht="14.45" customHeight="1">
      <c r="A321" s="178"/>
      <c r="B321" s="72">
        <v>80.001000000000005</v>
      </c>
      <c r="C321" s="71" t="s">
        <v>52</v>
      </c>
      <c r="D321" s="8"/>
      <c r="E321" s="8"/>
      <c r="F321" s="8"/>
      <c r="G321" s="8"/>
    </row>
    <row r="322" spans="1:7" ht="14.45" customHeight="1">
      <c r="A322" s="178"/>
      <c r="B322" s="82">
        <v>0.44</v>
      </c>
      <c r="C322" s="4" t="s">
        <v>39</v>
      </c>
      <c r="D322" s="8"/>
      <c r="E322" s="8"/>
      <c r="F322" s="8"/>
      <c r="G322" s="8"/>
    </row>
    <row r="323" spans="1:7" ht="14.1" customHeight="1">
      <c r="A323" s="178"/>
      <c r="B323" s="74" t="s">
        <v>53</v>
      </c>
      <c r="C323" s="73" t="s">
        <v>54</v>
      </c>
      <c r="D323" s="42">
        <v>632748</v>
      </c>
      <c r="E323" s="36">
        <v>1195077</v>
      </c>
      <c r="F323" s="36">
        <v>1195077</v>
      </c>
      <c r="G323" s="35">
        <v>928942</v>
      </c>
    </row>
    <row r="324" spans="1:7" ht="14.1" customHeight="1">
      <c r="A324" s="178"/>
      <c r="B324" s="74" t="s">
        <v>123</v>
      </c>
      <c r="C324" s="73" t="s">
        <v>71</v>
      </c>
      <c r="D324" s="93">
        <v>142165</v>
      </c>
      <c r="E324" s="36">
        <v>100930</v>
      </c>
      <c r="F324" s="36">
        <v>100930</v>
      </c>
      <c r="G324" s="35">
        <v>64518</v>
      </c>
    </row>
    <row r="325" spans="1:7" s="113" customFormat="1" ht="14.1" customHeight="1">
      <c r="A325" s="124"/>
      <c r="B325" s="125" t="s">
        <v>175</v>
      </c>
      <c r="C325" s="124" t="s">
        <v>168</v>
      </c>
      <c r="D325" s="36">
        <v>17012</v>
      </c>
      <c r="E325" s="36">
        <v>35992</v>
      </c>
      <c r="F325" s="36">
        <v>35992</v>
      </c>
      <c r="G325" s="36">
        <v>1</v>
      </c>
    </row>
    <row r="326" spans="1:7" s="113" customFormat="1" ht="14.1" customHeight="1">
      <c r="A326" s="124"/>
      <c r="B326" s="125" t="s">
        <v>176</v>
      </c>
      <c r="C326" s="124" t="s">
        <v>169</v>
      </c>
      <c r="D326" s="36">
        <v>523823</v>
      </c>
      <c r="E326" s="36">
        <v>168742</v>
      </c>
      <c r="F326" s="36">
        <f>168742-46600</f>
        <v>122142</v>
      </c>
      <c r="G326" s="36">
        <v>133924</v>
      </c>
    </row>
    <row r="327" spans="1:7" s="113" customFormat="1" ht="14.1" customHeight="1">
      <c r="A327" s="124"/>
      <c r="B327" s="125" t="s">
        <v>177</v>
      </c>
      <c r="C327" s="124" t="s">
        <v>170</v>
      </c>
      <c r="D327" s="59">
        <v>0</v>
      </c>
      <c r="E327" s="36">
        <v>1</v>
      </c>
      <c r="F327" s="36">
        <v>1</v>
      </c>
      <c r="G327" s="36">
        <v>1</v>
      </c>
    </row>
    <row r="328" spans="1:7" s="113" customFormat="1" ht="14.1" customHeight="1">
      <c r="A328" s="124"/>
      <c r="B328" s="125" t="s">
        <v>178</v>
      </c>
      <c r="C328" s="124" t="s">
        <v>171</v>
      </c>
      <c r="D328" s="59">
        <v>0</v>
      </c>
      <c r="E328" s="36">
        <v>1</v>
      </c>
      <c r="F328" s="36">
        <v>1</v>
      </c>
      <c r="G328" s="36">
        <v>1</v>
      </c>
    </row>
    <row r="329" spans="1:7" ht="14.1" customHeight="1">
      <c r="A329" s="178"/>
      <c r="B329" s="74" t="s">
        <v>55</v>
      </c>
      <c r="C329" s="73" t="s">
        <v>172</v>
      </c>
      <c r="D329" s="41">
        <v>1348</v>
      </c>
      <c r="E329" s="93">
        <v>2098</v>
      </c>
      <c r="F329" s="93">
        <v>2098</v>
      </c>
      <c r="G329" s="35">
        <v>1799</v>
      </c>
    </row>
    <row r="330" spans="1:7" s="113" customFormat="1" ht="14.1" customHeight="1">
      <c r="A330" s="124"/>
      <c r="B330" s="125" t="s">
        <v>179</v>
      </c>
      <c r="C330" s="124" t="s">
        <v>173</v>
      </c>
      <c r="D330" s="59">
        <v>0</v>
      </c>
      <c r="E330" s="36">
        <v>1</v>
      </c>
      <c r="F330" s="36">
        <v>1</v>
      </c>
      <c r="G330" s="36">
        <v>1</v>
      </c>
    </row>
    <row r="331" spans="1:7" s="18" customFormat="1" ht="14.1" customHeight="1">
      <c r="A331" s="178"/>
      <c r="B331" s="74" t="s">
        <v>56</v>
      </c>
      <c r="C331" s="73" t="s">
        <v>57</v>
      </c>
      <c r="D331" s="93">
        <v>7502</v>
      </c>
      <c r="E331" s="93">
        <v>9921</v>
      </c>
      <c r="F331" s="93">
        <v>9921</v>
      </c>
      <c r="G331" s="35">
        <v>9022</v>
      </c>
    </row>
    <row r="332" spans="1:7" ht="14.1" customHeight="1">
      <c r="A332" s="178"/>
      <c r="B332" s="74" t="s">
        <v>58</v>
      </c>
      <c r="C332" s="73" t="s">
        <v>291</v>
      </c>
      <c r="D332" s="52">
        <v>0</v>
      </c>
      <c r="E332" s="93">
        <v>1</v>
      </c>
      <c r="F332" s="93">
        <v>1</v>
      </c>
      <c r="G332" s="35">
        <v>1</v>
      </c>
    </row>
    <row r="333" spans="1:7" ht="14.1" customHeight="1">
      <c r="A333" s="178"/>
      <c r="B333" s="83" t="s">
        <v>261</v>
      </c>
      <c r="C333" s="4" t="s">
        <v>259</v>
      </c>
      <c r="D333" s="59">
        <v>0</v>
      </c>
      <c r="E333" s="36">
        <v>1</v>
      </c>
      <c r="F333" s="36">
        <v>1</v>
      </c>
      <c r="G333" s="36">
        <v>3501</v>
      </c>
    </row>
    <row r="334" spans="1:7" ht="14.1" customHeight="1">
      <c r="A334" s="178"/>
      <c r="B334" s="83" t="s">
        <v>262</v>
      </c>
      <c r="C334" s="4" t="s">
        <v>260</v>
      </c>
      <c r="D334" s="36">
        <v>325</v>
      </c>
      <c r="E334" s="36">
        <v>1</v>
      </c>
      <c r="F334" s="36">
        <v>1</v>
      </c>
      <c r="G334" s="36">
        <v>500</v>
      </c>
    </row>
    <row r="335" spans="1:7" s="113" customFormat="1" ht="14.1" customHeight="1">
      <c r="A335" s="124"/>
      <c r="B335" s="125" t="s">
        <v>180</v>
      </c>
      <c r="C335" s="124" t="s">
        <v>174</v>
      </c>
      <c r="D335" s="59">
        <v>0</v>
      </c>
      <c r="E335" s="36">
        <v>1</v>
      </c>
      <c r="F335" s="36">
        <v>1</v>
      </c>
      <c r="G335" s="36">
        <v>1</v>
      </c>
    </row>
    <row r="336" spans="1:7" s="113" customFormat="1" ht="14.1" customHeight="1">
      <c r="A336" s="124"/>
      <c r="B336" s="125" t="s">
        <v>263</v>
      </c>
      <c r="C336" s="124" t="s">
        <v>264</v>
      </c>
      <c r="D336" s="36">
        <v>841</v>
      </c>
      <c r="E336" s="36">
        <v>1</v>
      </c>
      <c r="F336" s="36">
        <v>1</v>
      </c>
      <c r="G336" s="36">
        <v>300</v>
      </c>
    </row>
    <row r="337" spans="1:7" s="113" customFormat="1" ht="14.1" customHeight="1">
      <c r="A337" s="124"/>
      <c r="B337" s="125" t="s">
        <v>265</v>
      </c>
      <c r="C337" s="124" t="s">
        <v>266</v>
      </c>
      <c r="D337" s="36">
        <v>17058</v>
      </c>
      <c r="E337" s="36">
        <v>7100</v>
      </c>
      <c r="F337" s="36">
        <v>7100</v>
      </c>
      <c r="G337" s="36">
        <v>5800</v>
      </c>
    </row>
    <row r="338" spans="1:7" s="113" customFormat="1" ht="14.1" customHeight="1">
      <c r="A338" s="124"/>
      <c r="B338" s="125" t="s">
        <v>198</v>
      </c>
      <c r="C338" s="124" t="s">
        <v>199</v>
      </c>
      <c r="D338" s="36">
        <v>10410</v>
      </c>
      <c r="E338" s="36">
        <v>2969</v>
      </c>
      <c r="F338" s="36">
        <v>2969</v>
      </c>
      <c r="G338" s="36">
        <v>7969</v>
      </c>
    </row>
    <row r="339" spans="1:7" s="150" customFormat="1" ht="14.1" customHeight="1">
      <c r="A339" s="124"/>
      <c r="B339" s="74" t="s">
        <v>196</v>
      </c>
      <c r="C339" s="124" t="s">
        <v>197</v>
      </c>
      <c r="D339" s="36">
        <v>6001</v>
      </c>
      <c r="E339" s="36">
        <v>1</v>
      </c>
      <c r="F339" s="36">
        <f>1+1222</f>
        <v>1223</v>
      </c>
      <c r="G339" s="36">
        <v>401</v>
      </c>
    </row>
    <row r="340" spans="1:7" ht="14.1" customHeight="1">
      <c r="A340" s="178" t="s">
        <v>8</v>
      </c>
      <c r="B340" s="82">
        <v>0.44</v>
      </c>
      <c r="C340" s="4" t="s">
        <v>39</v>
      </c>
      <c r="D340" s="69">
        <f t="shared" ref="D340:G340" si="70">SUM(D323:D339)</f>
        <v>1359233</v>
      </c>
      <c r="E340" s="69">
        <f t="shared" si="70"/>
        <v>1522838</v>
      </c>
      <c r="F340" s="69">
        <f t="shared" si="70"/>
        <v>1477460</v>
      </c>
      <c r="G340" s="69">
        <f t="shared" si="70"/>
        <v>1156682</v>
      </c>
    </row>
    <row r="341" spans="1:7" ht="9.9499999999999993" customHeight="1">
      <c r="A341" s="178"/>
      <c r="B341" s="10"/>
      <c r="C341" s="4"/>
      <c r="D341" s="7"/>
      <c r="E341" s="7"/>
      <c r="F341" s="7"/>
      <c r="G341" s="7"/>
    </row>
    <row r="342" spans="1:7" ht="14.1" customHeight="1">
      <c r="A342" s="178"/>
      <c r="B342" s="82">
        <v>0.46</v>
      </c>
      <c r="C342" s="4" t="s">
        <v>141</v>
      </c>
      <c r="D342" s="45"/>
      <c r="E342" s="45"/>
      <c r="F342" s="45"/>
      <c r="G342" s="8"/>
    </row>
    <row r="343" spans="1:7" ht="14.1" customHeight="1">
      <c r="A343" s="178"/>
      <c r="B343" s="74" t="s">
        <v>59</v>
      </c>
      <c r="C343" s="4" t="s">
        <v>54</v>
      </c>
      <c r="D343" s="40">
        <v>102596</v>
      </c>
      <c r="E343" s="41">
        <v>209886</v>
      </c>
      <c r="F343" s="41">
        <v>209886</v>
      </c>
      <c r="G343" s="35">
        <v>231316</v>
      </c>
    </row>
    <row r="344" spans="1:7" s="113" customFormat="1" ht="14.1" customHeight="1">
      <c r="A344" s="124"/>
      <c r="B344" s="125" t="s">
        <v>181</v>
      </c>
      <c r="C344" s="124" t="s">
        <v>168</v>
      </c>
      <c r="D344" s="36">
        <v>2294</v>
      </c>
      <c r="E344" s="36">
        <v>6361</v>
      </c>
      <c r="F344" s="36">
        <v>6361</v>
      </c>
      <c r="G344" s="36">
        <v>1</v>
      </c>
    </row>
    <row r="345" spans="1:7" s="113" customFormat="1" ht="14.1" customHeight="1">
      <c r="A345" s="124"/>
      <c r="B345" s="125" t="s">
        <v>182</v>
      </c>
      <c r="C345" s="124" t="s">
        <v>169</v>
      </c>
      <c r="D345" s="36">
        <f>89427-1</f>
        <v>89426</v>
      </c>
      <c r="E345" s="36">
        <v>31654</v>
      </c>
      <c r="F345" s="36">
        <v>31654</v>
      </c>
      <c r="G345" s="36">
        <v>35146</v>
      </c>
    </row>
    <row r="346" spans="1:7" ht="14.1" customHeight="1">
      <c r="A346" s="178"/>
      <c r="B346" s="74" t="s">
        <v>60</v>
      </c>
      <c r="C346" s="4" t="s">
        <v>172</v>
      </c>
      <c r="D346" s="41">
        <v>326</v>
      </c>
      <c r="E346" s="41">
        <v>326</v>
      </c>
      <c r="F346" s="41">
        <v>326</v>
      </c>
      <c r="G346" s="35">
        <v>326</v>
      </c>
    </row>
    <row r="347" spans="1:7" ht="14.1" customHeight="1">
      <c r="A347" s="178"/>
      <c r="B347" s="74" t="s">
        <v>61</v>
      </c>
      <c r="C347" s="4" t="s">
        <v>57</v>
      </c>
      <c r="D347" s="41">
        <v>714</v>
      </c>
      <c r="E347" s="214">
        <v>714</v>
      </c>
      <c r="F347" s="214">
        <v>714</v>
      </c>
      <c r="G347" s="35">
        <v>714</v>
      </c>
    </row>
    <row r="348" spans="1:7" s="113" customFormat="1" ht="14.1" customHeight="1">
      <c r="A348" s="124"/>
      <c r="B348" s="125" t="s">
        <v>183</v>
      </c>
      <c r="C348" s="124" t="s">
        <v>174</v>
      </c>
      <c r="D348" s="59">
        <v>0</v>
      </c>
      <c r="E348" s="36">
        <v>1</v>
      </c>
      <c r="F348" s="36">
        <v>1</v>
      </c>
      <c r="G348" s="36">
        <v>1</v>
      </c>
    </row>
    <row r="349" spans="1:7" ht="14.1" customHeight="1">
      <c r="A349" s="178" t="s">
        <v>8</v>
      </c>
      <c r="B349" s="82">
        <v>0.46</v>
      </c>
      <c r="C349" s="4" t="s">
        <v>141</v>
      </c>
      <c r="D349" s="69">
        <f t="shared" ref="D349:F349" si="71">SUM(D343:D348)</f>
        <v>195356</v>
      </c>
      <c r="E349" s="69">
        <f t="shared" si="71"/>
        <v>248942</v>
      </c>
      <c r="F349" s="69">
        <f t="shared" si="71"/>
        <v>248942</v>
      </c>
      <c r="G349" s="69">
        <f>SUM(G343:G348)</f>
        <v>267504</v>
      </c>
    </row>
    <row r="350" spans="1:7" ht="9.9499999999999993" customHeight="1">
      <c r="A350" s="178"/>
      <c r="B350" s="10"/>
      <c r="C350" s="4"/>
      <c r="D350" s="7"/>
      <c r="E350" s="7"/>
      <c r="F350" s="7"/>
      <c r="G350" s="7"/>
    </row>
    <row r="351" spans="1:7" ht="14.1" customHeight="1">
      <c r="A351" s="178"/>
      <c r="B351" s="82">
        <v>0.47</v>
      </c>
      <c r="C351" s="4" t="s">
        <v>146</v>
      </c>
      <c r="D351" s="8"/>
      <c r="E351" s="8"/>
      <c r="F351" s="8"/>
      <c r="G351" s="8"/>
    </row>
    <row r="352" spans="1:7" ht="14.1" customHeight="1">
      <c r="A352" s="178"/>
      <c r="B352" s="74" t="s">
        <v>62</v>
      </c>
      <c r="C352" s="4" t="s">
        <v>54</v>
      </c>
      <c r="D352" s="42">
        <v>101665</v>
      </c>
      <c r="E352" s="93">
        <v>193688</v>
      </c>
      <c r="F352" s="93">
        <v>193688</v>
      </c>
      <c r="G352" s="35">
        <v>209920</v>
      </c>
    </row>
    <row r="353" spans="1:7" s="113" customFormat="1" ht="14.1" customHeight="1">
      <c r="A353" s="124"/>
      <c r="B353" s="125" t="s">
        <v>184</v>
      </c>
      <c r="C353" s="124" t="s">
        <v>168</v>
      </c>
      <c r="D353" s="36">
        <v>2524</v>
      </c>
      <c r="E353" s="36">
        <v>5852</v>
      </c>
      <c r="F353" s="36">
        <v>5852</v>
      </c>
      <c r="G353" s="36">
        <v>1</v>
      </c>
    </row>
    <row r="354" spans="1:7" s="113" customFormat="1" ht="14.1" customHeight="1">
      <c r="A354" s="124"/>
      <c r="B354" s="125" t="s">
        <v>185</v>
      </c>
      <c r="C354" s="124" t="s">
        <v>169</v>
      </c>
      <c r="D354" s="36">
        <v>86185</v>
      </c>
      <c r="E354" s="36">
        <v>29804</v>
      </c>
      <c r="F354" s="36">
        <v>29804</v>
      </c>
      <c r="G354" s="36">
        <v>32699</v>
      </c>
    </row>
    <row r="355" spans="1:7" ht="14.1" customHeight="1">
      <c r="A355" s="178"/>
      <c r="B355" s="74" t="s">
        <v>63</v>
      </c>
      <c r="C355" s="4" t="s">
        <v>172</v>
      </c>
      <c r="D355" s="93">
        <v>165</v>
      </c>
      <c r="E355" s="93">
        <v>165</v>
      </c>
      <c r="F355" s="93">
        <v>165</v>
      </c>
      <c r="G355" s="35">
        <v>165</v>
      </c>
    </row>
    <row r="356" spans="1:7" ht="14.1" customHeight="1">
      <c r="A356" s="178"/>
      <c r="B356" s="74" t="s">
        <v>64</v>
      </c>
      <c r="C356" s="4" t="s">
        <v>57</v>
      </c>
      <c r="D356" s="93">
        <v>395</v>
      </c>
      <c r="E356" s="36">
        <v>395</v>
      </c>
      <c r="F356" s="36">
        <v>395</v>
      </c>
      <c r="G356" s="35">
        <v>395</v>
      </c>
    </row>
    <row r="357" spans="1:7" ht="14.1" customHeight="1">
      <c r="A357" s="178"/>
      <c r="B357" s="74" t="s">
        <v>362</v>
      </c>
      <c r="C357" s="4" t="s">
        <v>363</v>
      </c>
      <c r="D357" s="52">
        <v>0</v>
      </c>
      <c r="E357" s="36">
        <v>448</v>
      </c>
      <c r="F357" s="36">
        <v>448</v>
      </c>
      <c r="G357" s="35">
        <v>448</v>
      </c>
    </row>
    <row r="358" spans="1:7" s="113" customFormat="1" ht="14.1" customHeight="1">
      <c r="A358" s="124"/>
      <c r="B358" s="125" t="s">
        <v>186</v>
      </c>
      <c r="C358" s="124" t="s">
        <v>174</v>
      </c>
      <c r="D358" s="68">
        <v>0</v>
      </c>
      <c r="E358" s="79">
        <v>1</v>
      </c>
      <c r="F358" s="79">
        <v>1</v>
      </c>
      <c r="G358" s="79">
        <v>1</v>
      </c>
    </row>
    <row r="359" spans="1:7" ht="14.1" customHeight="1">
      <c r="A359" s="178" t="s">
        <v>8</v>
      </c>
      <c r="B359" s="82">
        <v>0.47</v>
      </c>
      <c r="C359" s="4" t="s">
        <v>146</v>
      </c>
      <c r="D359" s="70">
        <f t="shared" ref="D359:F359" si="72">SUM(D352:D358)</f>
        <v>190934</v>
      </c>
      <c r="E359" s="70">
        <f t="shared" si="72"/>
        <v>230353</v>
      </c>
      <c r="F359" s="70">
        <f t="shared" si="72"/>
        <v>230353</v>
      </c>
      <c r="G359" s="70">
        <f>SUM(G352:G358)</f>
        <v>243629</v>
      </c>
    </row>
    <row r="360" spans="1:7" ht="9.9499999999999993" customHeight="1">
      <c r="A360" s="178"/>
      <c r="B360" s="10"/>
      <c r="C360" s="4"/>
      <c r="D360" s="7"/>
      <c r="E360" s="7"/>
      <c r="F360" s="7"/>
      <c r="G360" s="7"/>
    </row>
    <row r="361" spans="1:7" ht="14.1" customHeight="1">
      <c r="A361" s="178"/>
      <c r="B361" s="82">
        <v>0.48</v>
      </c>
      <c r="C361" s="4" t="s">
        <v>151</v>
      </c>
      <c r="D361" s="45"/>
      <c r="E361" s="45"/>
      <c r="F361" s="45"/>
      <c r="G361" s="8"/>
    </row>
    <row r="362" spans="1:7" ht="14.1" customHeight="1">
      <c r="A362" s="178"/>
      <c r="B362" s="74" t="s">
        <v>65</v>
      </c>
      <c r="C362" s="4" t="s">
        <v>54</v>
      </c>
      <c r="D362" s="40">
        <v>117714</v>
      </c>
      <c r="E362" s="41">
        <v>241737</v>
      </c>
      <c r="F362" s="41">
        <v>241737</v>
      </c>
      <c r="G362" s="35">
        <v>279815</v>
      </c>
    </row>
    <row r="363" spans="1:7" s="113" customFormat="1" ht="14.1" customHeight="1">
      <c r="A363" s="124"/>
      <c r="B363" s="125" t="s">
        <v>187</v>
      </c>
      <c r="C363" s="124" t="s">
        <v>168</v>
      </c>
      <c r="D363" s="36">
        <v>3664</v>
      </c>
      <c r="E363" s="36">
        <v>7291</v>
      </c>
      <c r="F363" s="36">
        <v>7291</v>
      </c>
      <c r="G363" s="36">
        <v>1</v>
      </c>
    </row>
    <row r="364" spans="1:7" s="113" customFormat="1" ht="14.1" customHeight="1">
      <c r="A364" s="124"/>
      <c r="B364" s="125" t="s">
        <v>188</v>
      </c>
      <c r="C364" s="124" t="s">
        <v>169</v>
      </c>
      <c r="D364" s="36">
        <v>98762</v>
      </c>
      <c r="E364" s="36">
        <v>36294</v>
      </c>
      <c r="F364" s="36">
        <v>36294</v>
      </c>
      <c r="G364" s="36">
        <v>43059</v>
      </c>
    </row>
    <row r="365" spans="1:7" ht="14.1" customHeight="1">
      <c r="A365" s="178"/>
      <c r="B365" s="74" t="s">
        <v>66</v>
      </c>
      <c r="C365" s="4" t="s">
        <v>172</v>
      </c>
      <c r="D365" s="93">
        <v>165</v>
      </c>
      <c r="E365" s="93">
        <v>165</v>
      </c>
      <c r="F365" s="93">
        <v>165</v>
      </c>
      <c r="G365" s="35">
        <v>165</v>
      </c>
    </row>
    <row r="366" spans="1:7" ht="14.1" customHeight="1">
      <c r="A366" s="178"/>
      <c r="B366" s="74" t="s">
        <v>67</v>
      </c>
      <c r="C366" s="4" t="s">
        <v>57</v>
      </c>
      <c r="D366" s="93">
        <f>648-1</f>
        <v>647</v>
      </c>
      <c r="E366" s="36">
        <v>648</v>
      </c>
      <c r="F366" s="36">
        <v>648</v>
      </c>
      <c r="G366" s="35">
        <v>648</v>
      </c>
    </row>
    <row r="367" spans="1:7" s="113" customFormat="1" ht="14.1" customHeight="1">
      <c r="A367" s="124"/>
      <c r="B367" s="125" t="s">
        <v>189</v>
      </c>
      <c r="C367" s="124" t="s">
        <v>174</v>
      </c>
      <c r="D367" s="59">
        <v>0</v>
      </c>
      <c r="E367" s="36">
        <v>1</v>
      </c>
      <c r="F367" s="36">
        <v>1</v>
      </c>
      <c r="G367" s="36">
        <v>1</v>
      </c>
    </row>
    <row r="368" spans="1:7" ht="14.1" customHeight="1">
      <c r="A368" s="54" t="s">
        <v>8</v>
      </c>
      <c r="B368" s="203">
        <v>0.48</v>
      </c>
      <c r="C368" s="109" t="s">
        <v>151</v>
      </c>
      <c r="D368" s="69">
        <f t="shared" ref="D368:G368" si="73">SUM(D362:D367)</f>
        <v>220952</v>
      </c>
      <c r="E368" s="69">
        <f t="shared" si="73"/>
        <v>286136</v>
      </c>
      <c r="F368" s="69">
        <f t="shared" si="73"/>
        <v>286136</v>
      </c>
      <c r="G368" s="69">
        <f t="shared" si="73"/>
        <v>323689</v>
      </c>
    </row>
    <row r="369" spans="1:7" ht="9" customHeight="1">
      <c r="A369" s="178"/>
      <c r="B369" s="82"/>
      <c r="C369" s="4"/>
      <c r="D369" s="7"/>
      <c r="E369" s="7"/>
      <c r="F369" s="7"/>
      <c r="G369" s="7"/>
    </row>
    <row r="370" spans="1:7" ht="27.95" customHeight="1">
      <c r="A370" s="178"/>
      <c r="B370" s="82">
        <v>0.51</v>
      </c>
      <c r="C370" s="4" t="s">
        <v>333</v>
      </c>
      <c r="D370" s="65"/>
      <c r="E370" s="65"/>
      <c r="F370" s="65"/>
      <c r="G370" s="7"/>
    </row>
    <row r="371" spans="1:7" s="18" customFormat="1" ht="15" customHeight="1">
      <c r="A371" s="178"/>
      <c r="B371" s="82" t="s">
        <v>334</v>
      </c>
      <c r="C371" s="73" t="s">
        <v>200</v>
      </c>
      <c r="D371" s="36">
        <v>1500</v>
      </c>
      <c r="E371" s="59">
        <v>0</v>
      </c>
      <c r="F371" s="59">
        <v>0</v>
      </c>
      <c r="G371" s="59">
        <v>0</v>
      </c>
    </row>
    <row r="372" spans="1:7" ht="27.95" customHeight="1">
      <c r="A372" s="178" t="s">
        <v>8</v>
      </c>
      <c r="B372" s="82">
        <v>0.51</v>
      </c>
      <c r="C372" s="4" t="s">
        <v>333</v>
      </c>
      <c r="D372" s="80">
        <f t="shared" ref="D372:G372" si="74">SUM(D371:D371)</f>
        <v>1500</v>
      </c>
      <c r="E372" s="60">
        <f t="shared" si="74"/>
        <v>0</v>
      </c>
      <c r="F372" s="60">
        <f t="shared" si="74"/>
        <v>0</v>
      </c>
      <c r="G372" s="60">
        <f t="shared" si="74"/>
        <v>0</v>
      </c>
    </row>
    <row r="373" spans="1:7" ht="9" customHeight="1">
      <c r="A373" s="178"/>
      <c r="B373" s="82"/>
      <c r="C373" s="4"/>
      <c r="D373" s="65"/>
      <c r="E373" s="65"/>
      <c r="F373" s="65"/>
      <c r="G373" s="65"/>
    </row>
    <row r="374" spans="1:7" ht="15" customHeight="1">
      <c r="A374" s="178"/>
      <c r="B374" s="118">
        <v>49</v>
      </c>
      <c r="C374" s="4" t="s">
        <v>152</v>
      </c>
      <c r="D374" s="65"/>
      <c r="E374" s="65"/>
      <c r="F374" s="65"/>
      <c r="G374" s="65"/>
    </row>
    <row r="375" spans="1:7" s="18" customFormat="1" ht="15" customHeight="1">
      <c r="A375" s="178"/>
      <c r="B375" s="82" t="s">
        <v>154</v>
      </c>
      <c r="C375" s="4" t="s">
        <v>54</v>
      </c>
      <c r="D375" s="36">
        <v>26205</v>
      </c>
      <c r="E375" s="36">
        <v>67465</v>
      </c>
      <c r="F375" s="36">
        <v>67465</v>
      </c>
      <c r="G375" s="35">
        <v>185696</v>
      </c>
    </row>
    <row r="376" spans="1:7" s="113" customFormat="1" ht="14.85" customHeight="1">
      <c r="A376" s="124"/>
      <c r="B376" s="125" t="s">
        <v>191</v>
      </c>
      <c r="C376" s="124" t="s">
        <v>168</v>
      </c>
      <c r="D376" s="36">
        <v>903</v>
      </c>
      <c r="E376" s="36">
        <v>2046</v>
      </c>
      <c r="F376" s="36">
        <v>2046</v>
      </c>
      <c r="G376" s="36">
        <v>1</v>
      </c>
    </row>
    <row r="377" spans="1:7" s="113" customFormat="1" ht="14.85" customHeight="1">
      <c r="A377" s="124"/>
      <c r="B377" s="125" t="s">
        <v>192</v>
      </c>
      <c r="C377" s="124" t="s">
        <v>169</v>
      </c>
      <c r="D377" s="36">
        <v>15616</v>
      </c>
      <c r="E377" s="36">
        <v>9696</v>
      </c>
      <c r="F377" s="36">
        <v>9696</v>
      </c>
      <c r="G377" s="36">
        <v>25940</v>
      </c>
    </row>
    <row r="378" spans="1:7" ht="15" customHeight="1">
      <c r="A378" s="178"/>
      <c r="B378" s="82" t="s">
        <v>156</v>
      </c>
      <c r="C378" s="4" t="s">
        <v>190</v>
      </c>
      <c r="D378" s="59">
        <v>0</v>
      </c>
      <c r="E378" s="36">
        <v>1</v>
      </c>
      <c r="F378" s="36">
        <v>1</v>
      </c>
      <c r="G378" s="35">
        <v>200</v>
      </c>
    </row>
    <row r="379" spans="1:7" ht="15" customHeight="1">
      <c r="A379" s="178"/>
      <c r="B379" s="82" t="s">
        <v>157</v>
      </c>
      <c r="C379" s="4" t="s">
        <v>158</v>
      </c>
      <c r="D379" s="79">
        <v>351</v>
      </c>
      <c r="E379" s="79">
        <v>551</v>
      </c>
      <c r="F379" s="79">
        <v>551</v>
      </c>
      <c r="G379" s="70">
        <v>551</v>
      </c>
    </row>
    <row r="380" spans="1:7" ht="15" customHeight="1">
      <c r="A380" s="178" t="s">
        <v>8</v>
      </c>
      <c r="B380" s="118">
        <v>49</v>
      </c>
      <c r="C380" s="4" t="s">
        <v>152</v>
      </c>
      <c r="D380" s="79">
        <f t="shared" ref="D380:F380" si="75">SUM(D375:D379)</f>
        <v>43075</v>
      </c>
      <c r="E380" s="79">
        <f t="shared" si="75"/>
        <v>79759</v>
      </c>
      <c r="F380" s="79">
        <f t="shared" si="75"/>
        <v>79759</v>
      </c>
      <c r="G380" s="79">
        <f>SUM(G375:G379)</f>
        <v>212388</v>
      </c>
    </row>
    <row r="381" spans="1:7" ht="10.5" customHeight="1">
      <c r="A381" s="178"/>
      <c r="B381" s="118"/>
      <c r="C381" s="4"/>
      <c r="D381" s="65"/>
      <c r="E381" s="65"/>
      <c r="F381" s="65"/>
      <c r="G381" s="65"/>
    </row>
    <row r="382" spans="1:7" ht="15" customHeight="1">
      <c r="A382" s="178"/>
      <c r="B382" s="118">
        <v>50</v>
      </c>
      <c r="C382" s="4" t="s">
        <v>153</v>
      </c>
      <c r="D382" s="65"/>
      <c r="E382" s="65"/>
      <c r="F382" s="65"/>
      <c r="G382" s="65"/>
    </row>
    <row r="383" spans="1:7" ht="15" customHeight="1">
      <c r="A383" s="178"/>
      <c r="B383" s="82" t="s">
        <v>159</v>
      </c>
      <c r="C383" s="4" t="s">
        <v>54</v>
      </c>
      <c r="D383" s="36">
        <v>54440</v>
      </c>
      <c r="E383" s="36">
        <v>121198</v>
      </c>
      <c r="F383" s="36">
        <v>121198</v>
      </c>
      <c r="G383" s="36">
        <v>146474</v>
      </c>
    </row>
    <row r="384" spans="1:7" s="113" customFormat="1" ht="14.85" customHeight="1">
      <c r="A384" s="124"/>
      <c r="B384" s="125" t="s">
        <v>193</v>
      </c>
      <c r="C384" s="124" t="s">
        <v>168</v>
      </c>
      <c r="D384" s="36">
        <v>1740</v>
      </c>
      <c r="E384" s="36">
        <v>3677</v>
      </c>
      <c r="F384" s="36">
        <v>3677</v>
      </c>
      <c r="G384" s="36">
        <v>1</v>
      </c>
    </row>
    <row r="385" spans="1:7" s="113" customFormat="1" ht="14.85" customHeight="1">
      <c r="A385" s="124"/>
      <c r="B385" s="125" t="s">
        <v>194</v>
      </c>
      <c r="C385" s="124" t="s">
        <v>169</v>
      </c>
      <c r="D385" s="36">
        <v>42258</v>
      </c>
      <c r="E385" s="36">
        <v>19087</v>
      </c>
      <c r="F385" s="36">
        <v>19087</v>
      </c>
      <c r="G385" s="36">
        <v>24131</v>
      </c>
    </row>
    <row r="386" spans="1:7" ht="15" customHeight="1">
      <c r="A386" s="178"/>
      <c r="B386" s="82" t="s">
        <v>160</v>
      </c>
      <c r="C386" s="4" t="s">
        <v>190</v>
      </c>
      <c r="D386" s="36">
        <v>190</v>
      </c>
      <c r="E386" s="36">
        <v>190</v>
      </c>
      <c r="F386" s="36">
        <v>190</v>
      </c>
      <c r="G386" s="36">
        <v>190</v>
      </c>
    </row>
    <row r="387" spans="1:7" ht="15" customHeight="1">
      <c r="A387" s="178"/>
      <c r="B387" s="82" t="s">
        <v>161</v>
      </c>
      <c r="C387" s="4" t="s">
        <v>158</v>
      </c>
      <c r="D387" s="36">
        <v>704</v>
      </c>
      <c r="E387" s="36">
        <v>704</v>
      </c>
      <c r="F387" s="36">
        <v>704</v>
      </c>
      <c r="G387" s="36">
        <v>704</v>
      </c>
    </row>
    <row r="388" spans="1:7" s="113" customFormat="1" ht="14.85" customHeight="1">
      <c r="A388" s="124"/>
      <c r="B388" s="125" t="s">
        <v>195</v>
      </c>
      <c r="C388" s="124" t="s">
        <v>174</v>
      </c>
      <c r="D388" s="68">
        <v>0</v>
      </c>
      <c r="E388" s="79">
        <v>1</v>
      </c>
      <c r="F388" s="79">
        <v>1</v>
      </c>
      <c r="G388" s="79">
        <v>1</v>
      </c>
    </row>
    <row r="389" spans="1:7" ht="15" customHeight="1">
      <c r="A389" s="178" t="s">
        <v>8</v>
      </c>
      <c r="B389" s="118">
        <v>50</v>
      </c>
      <c r="C389" s="4" t="s">
        <v>153</v>
      </c>
      <c r="D389" s="79">
        <f t="shared" ref="D389:G389" si="76">SUM(D383:D388)</f>
        <v>99332</v>
      </c>
      <c r="E389" s="79">
        <f t="shared" si="76"/>
        <v>144857</v>
      </c>
      <c r="F389" s="79">
        <f t="shared" si="76"/>
        <v>144857</v>
      </c>
      <c r="G389" s="79">
        <f t="shared" si="76"/>
        <v>171501</v>
      </c>
    </row>
    <row r="390" spans="1:7" ht="9.9499999999999993" customHeight="1">
      <c r="A390" s="178"/>
      <c r="B390" s="82"/>
      <c r="C390" s="4"/>
      <c r="D390" s="65"/>
      <c r="E390" s="65"/>
      <c r="F390" s="65"/>
      <c r="G390" s="65"/>
    </row>
    <row r="391" spans="1:7" ht="13.9" customHeight="1">
      <c r="A391" s="124"/>
      <c r="B391" s="125" t="s">
        <v>396</v>
      </c>
      <c r="C391" s="124" t="s">
        <v>397</v>
      </c>
      <c r="D391" s="59"/>
      <c r="E391" s="36"/>
      <c r="F391" s="36"/>
      <c r="G391" s="36"/>
    </row>
    <row r="392" spans="1:7" ht="13.9" customHeight="1">
      <c r="A392" s="124"/>
      <c r="B392" s="125" t="s">
        <v>411</v>
      </c>
      <c r="C392" s="124" t="s">
        <v>54</v>
      </c>
      <c r="D392" s="59">
        <v>0</v>
      </c>
      <c r="E392" s="59">
        <v>0</v>
      </c>
      <c r="F392" s="59">
        <v>0</v>
      </c>
      <c r="G392" s="36">
        <v>12504</v>
      </c>
    </row>
    <row r="393" spans="1:7" ht="13.9" customHeight="1">
      <c r="A393" s="124"/>
      <c r="B393" s="125" t="s">
        <v>412</v>
      </c>
      <c r="C393" s="124" t="s">
        <v>168</v>
      </c>
      <c r="D393" s="59">
        <v>0</v>
      </c>
      <c r="E393" s="59">
        <v>0</v>
      </c>
      <c r="F393" s="59">
        <v>0</v>
      </c>
      <c r="G393" s="36">
        <v>1</v>
      </c>
    </row>
    <row r="394" spans="1:7" ht="13.9" customHeight="1">
      <c r="A394" s="124"/>
      <c r="B394" s="125" t="s">
        <v>413</v>
      </c>
      <c r="C394" s="124" t="s">
        <v>169</v>
      </c>
      <c r="D394" s="59">
        <v>0</v>
      </c>
      <c r="E394" s="59">
        <v>0</v>
      </c>
      <c r="F394" s="59">
        <v>0</v>
      </c>
      <c r="G394" s="36">
        <v>1552</v>
      </c>
    </row>
    <row r="395" spans="1:7" ht="13.9" customHeight="1">
      <c r="A395" s="124"/>
      <c r="B395" s="125" t="s">
        <v>414</v>
      </c>
      <c r="C395" s="124" t="s">
        <v>190</v>
      </c>
      <c r="D395" s="59">
        <v>0</v>
      </c>
      <c r="E395" s="59">
        <v>0</v>
      </c>
      <c r="F395" s="59">
        <v>0</v>
      </c>
      <c r="G395" s="36">
        <v>600</v>
      </c>
    </row>
    <row r="396" spans="1:7" ht="13.9" customHeight="1">
      <c r="A396" s="124"/>
      <c r="B396" s="125" t="s">
        <v>415</v>
      </c>
      <c r="C396" s="124" t="s">
        <v>158</v>
      </c>
      <c r="D396" s="59">
        <v>0</v>
      </c>
      <c r="E396" s="59">
        <v>0</v>
      </c>
      <c r="F396" s="59">
        <v>0</v>
      </c>
      <c r="G396" s="36">
        <v>3000</v>
      </c>
    </row>
    <row r="397" spans="1:7" ht="13.9" customHeight="1">
      <c r="A397" s="124"/>
      <c r="B397" s="125" t="s">
        <v>416</v>
      </c>
      <c r="C397" s="124" t="s">
        <v>174</v>
      </c>
      <c r="D397" s="59">
        <v>0</v>
      </c>
      <c r="E397" s="59">
        <v>0</v>
      </c>
      <c r="F397" s="59">
        <v>0</v>
      </c>
      <c r="G397" s="36">
        <v>1</v>
      </c>
    </row>
    <row r="398" spans="1:7" ht="13.9" customHeight="1">
      <c r="A398" s="124"/>
      <c r="B398" s="125" t="s">
        <v>431</v>
      </c>
      <c r="C398" s="124" t="s">
        <v>264</v>
      </c>
      <c r="D398" s="59">
        <v>0</v>
      </c>
      <c r="E398" s="59">
        <v>0</v>
      </c>
      <c r="F398" s="59">
        <v>0</v>
      </c>
      <c r="G398" s="36">
        <v>400</v>
      </c>
    </row>
    <row r="399" spans="1:7" ht="13.9" customHeight="1">
      <c r="A399" s="124"/>
      <c r="B399" s="125" t="s">
        <v>432</v>
      </c>
      <c r="C399" s="124" t="s">
        <v>433</v>
      </c>
      <c r="D399" s="59">
        <v>0</v>
      </c>
      <c r="E399" s="59">
        <v>0</v>
      </c>
      <c r="F399" s="59">
        <v>0</v>
      </c>
      <c r="G399" s="36">
        <v>3000</v>
      </c>
    </row>
    <row r="400" spans="1:7" ht="13.9" customHeight="1">
      <c r="A400" s="124"/>
      <c r="B400" s="125" t="s">
        <v>430</v>
      </c>
      <c r="C400" s="124" t="s">
        <v>266</v>
      </c>
      <c r="D400" s="59">
        <v>0</v>
      </c>
      <c r="E400" s="59">
        <v>0</v>
      </c>
      <c r="F400" s="59">
        <v>0</v>
      </c>
      <c r="G400" s="36">
        <v>4175</v>
      </c>
    </row>
    <row r="401" spans="1:7" ht="13.9" customHeight="1">
      <c r="A401" s="124" t="s">
        <v>8</v>
      </c>
      <c r="B401" s="125" t="s">
        <v>396</v>
      </c>
      <c r="C401" s="124" t="s">
        <v>397</v>
      </c>
      <c r="D401" s="60">
        <f t="shared" ref="D401:G401" si="77">SUM(D392:D400)</f>
        <v>0</v>
      </c>
      <c r="E401" s="60">
        <f t="shared" si="77"/>
        <v>0</v>
      </c>
      <c r="F401" s="60">
        <f t="shared" si="77"/>
        <v>0</v>
      </c>
      <c r="G401" s="80">
        <f t="shared" si="77"/>
        <v>25233</v>
      </c>
    </row>
    <row r="402" spans="1:7" ht="9.9499999999999993" customHeight="1">
      <c r="A402" s="124"/>
      <c r="B402" s="125"/>
      <c r="C402" s="124"/>
      <c r="D402" s="59"/>
      <c r="E402" s="36"/>
      <c r="F402" s="36"/>
      <c r="G402" s="36"/>
    </row>
    <row r="403" spans="1:7" ht="15" customHeight="1">
      <c r="A403" s="178"/>
      <c r="B403" s="83" t="s">
        <v>201</v>
      </c>
      <c r="C403" s="4" t="s">
        <v>202</v>
      </c>
      <c r="D403" s="36"/>
      <c r="E403" s="36"/>
      <c r="F403" s="36"/>
      <c r="G403" s="59"/>
    </row>
    <row r="404" spans="1:7" ht="15" customHeight="1">
      <c r="A404" s="178"/>
      <c r="B404" s="83">
        <v>44</v>
      </c>
      <c r="C404" s="4" t="s">
        <v>39</v>
      </c>
      <c r="D404" s="36"/>
      <c r="E404" s="36"/>
      <c r="F404" s="36"/>
      <c r="G404" s="59"/>
    </row>
    <row r="405" spans="1:7" ht="15" customHeight="1">
      <c r="A405" s="178"/>
      <c r="B405" s="83" t="s">
        <v>203</v>
      </c>
      <c r="C405" s="4" t="s">
        <v>54</v>
      </c>
      <c r="D405" s="59">
        <v>0</v>
      </c>
      <c r="E405" s="36">
        <v>1</v>
      </c>
      <c r="F405" s="36">
        <v>1</v>
      </c>
      <c r="G405" s="36">
        <v>177159</v>
      </c>
    </row>
    <row r="406" spans="1:7" ht="15" customHeight="1">
      <c r="A406" s="178"/>
      <c r="B406" s="83" t="s">
        <v>204</v>
      </c>
      <c r="C406" s="4" t="s">
        <v>71</v>
      </c>
      <c r="D406" s="59">
        <v>0</v>
      </c>
      <c r="E406" s="36">
        <v>1</v>
      </c>
      <c r="F406" s="36">
        <v>1</v>
      </c>
      <c r="G406" s="36">
        <v>5380</v>
      </c>
    </row>
    <row r="407" spans="1:7" s="113" customFormat="1" ht="14.85" customHeight="1">
      <c r="A407" s="124"/>
      <c r="B407" s="125" t="s">
        <v>205</v>
      </c>
      <c r="C407" s="124" t="s">
        <v>168</v>
      </c>
      <c r="D407" s="59">
        <v>0</v>
      </c>
      <c r="E407" s="36">
        <v>1</v>
      </c>
      <c r="F407" s="36">
        <v>1</v>
      </c>
      <c r="G407" s="36">
        <v>1</v>
      </c>
    </row>
    <row r="408" spans="1:7" s="113" customFormat="1" ht="14.85" customHeight="1">
      <c r="A408" s="124"/>
      <c r="B408" s="83" t="s">
        <v>206</v>
      </c>
      <c r="C408" s="124" t="s">
        <v>169</v>
      </c>
      <c r="D408" s="59">
        <v>0</v>
      </c>
      <c r="E408" s="36">
        <v>1</v>
      </c>
      <c r="F408" s="36">
        <v>1</v>
      </c>
      <c r="G408" s="36">
        <v>24701</v>
      </c>
    </row>
    <row r="409" spans="1:7" ht="15" customHeight="1">
      <c r="A409" s="178"/>
      <c r="B409" s="83" t="s">
        <v>207</v>
      </c>
      <c r="C409" s="4" t="s">
        <v>190</v>
      </c>
      <c r="D409" s="59">
        <v>0</v>
      </c>
      <c r="E409" s="36">
        <v>1</v>
      </c>
      <c r="F409" s="36">
        <v>1</v>
      </c>
      <c r="G409" s="36">
        <v>1</v>
      </c>
    </row>
    <row r="410" spans="1:7" ht="15" customHeight="1">
      <c r="A410" s="178"/>
      <c r="B410" s="83" t="s">
        <v>208</v>
      </c>
      <c r="C410" s="4" t="s">
        <v>158</v>
      </c>
      <c r="D410" s="59">
        <v>0</v>
      </c>
      <c r="E410" s="36">
        <v>1</v>
      </c>
      <c r="F410" s="36">
        <v>1</v>
      </c>
      <c r="G410" s="36">
        <v>1</v>
      </c>
    </row>
    <row r="411" spans="1:7" s="113" customFormat="1" ht="14.85" customHeight="1">
      <c r="A411" s="124"/>
      <c r="B411" s="83" t="s">
        <v>209</v>
      </c>
      <c r="C411" s="124" t="s">
        <v>174</v>
      </c>
      <c r="D411" s="59">
        <v>0</v>
      </c>
      <c r="E411" s="36">
        <v>1</v>
      </c>
      <c r="F411" s="36">
        <v>1</v>
      </c>
      <c r="G411" s="79">
        <v>1</v>
      </c>
    </row>
    <row r="412" spans="1:7" ht="15" customHeight="1">
      <c r="A412" s="178" t="s">
        <v>8</v>
      </c>
      <c r="B412" s="83">
        <v>44</v>
      </c>
      <c r="C412" s="4" t="s">
        <v>39</v>
      </c>
      <c r="D412" s="60">
        <f>SUM(D405:D411)</f>
        <v>0</v>
      </c>
      <c r="E412" s="80">
        <f t="shared" ref="E412:G412" si="78">SUM(E405:E411)</f>
        <v>7</v>
      </c>
      <c r="F412" s="80">
        <f t="shared" si="78"/>
        <v>7</v>
      </c>
      <c r="G412" s="80">
        <f t="shared" si="78"/>
        <v>207244</v>
      </c>
    </row>
    <row r="413" spans="1:7" ht="15" customHeight="1">
      <c r="A413" s="54" t="s">
        <v>8</v>
      </c>
      <c r="B413" s="204" t="s">
        <v>201</v>
      </c>
      <c r="C413" s="109" t="s">
        <v>202</v>
      </c>
      <c r="D413" s="60">
        <f t="shared" ref="D413:G413" si="79">D412</f>
        <v>0</v>
      </c>
      <c r="E413" s="80">
        <f t="shared" si="79"/>
        <v>7</v>
      </c>
      <c r="F413" s="80">
        <f t="shared" si="79"/>
        <v>7</v>
      </c>
      <c r="G413" s="80">
        <f t="shared" si="79"/>
        <v>207244</v>
      </c>
    </row>
    <row r="414" spans="1:7" ht="10.5" customHeight="1">
      <c r="A414" s="178"/>
      <c r="B414" s="83"/>
      <c r="C414" s="4"/>
      <c r="D414" s="105"/>
      <c r="E414" s="105"/>
      <c r="F414" s="105"/>
      <c r="G414" s="119"/>
    </row>
    <row r="415" spans="1:7" ht="15" customHeight="1">
      <c r="A415" s="178"/>
      <c r="B415" s="83" t="s">
        <v>210</v>
      </c>
      <c r="C415" s="4" t="s">
        <v>211</v>
      </c>
      <c r="D415" s="36"/>
      <c r="E415" s="36"/>
      <c r="F415" s="36"/>
      <c r="G415" s="59"/>
    </row>
    <row r="416" spans="1:7" ht="15" customHeight="1">
      <c r="A416" s="178"/>
      <c r="B416" s="83" t="s">
        <v>212</v>
      </c>
      <c r="C416" s="4" t="s">
        <v>197</v>
      </c>
      <c r="D416" s="79">
        <v>115200</v>
      </c>
      <c r="E416" s="79">
        <v>130000</v>
      </c>
      <c r="F416" s="79">
        <f>130000+115775</f>
        <v>245775</v>
      </c>
      <c r="G416" s="79">
        <v>255900</v>
      </c>
    </row>
    <row r="417" spans="1:7" ht="15" customHeight="1">
      <c r="A417" s="178" t="s">
        <v>8</v>
      </c>
      <c r="B417" s="83" t="s">
        <v>210</v>
      </c>
      <c r="C417" s="4" t="s">
        <v>211</v>
      </c>
      <c r="D417" s="80">
        <f t="shared" ref="D417:G417" si="80">D416</f>
        <v>115200</v>
      </c>
      <c r="E417" s="80">
        <f t="shared" si="80"/>
        <v>130000</v>
      </c>
      <c r="F417" s="80">
        <f t="shared" ref="F417" si="81">F416</f>
        <v>245775</v>
      </c>
      <c r="G417" s="80">
        <f t="shared" si="80"/>
        <v>255900</v>
      </c>
    </row>
    <row r="418" spans="1:7" ht="10.5" customHeight="1">
      <c r="A418" s="178"/>
      <c r="B418" s="83"/>
      <c r="C418" s="4"/>
      <c r="D418" s="36"/>
      <c r="E418" s="36"/>
      <c r="F418" s="36"/>
      <c r="G418" s="36"/>
    </row>
    <row r="419" spans="1:7" ht="29.45" customHeight="1">
      <c r="A419" s="178"/>
      <c r="B419" s="83" t="s">
        <v>250</v>
      </c>
      <c r="C419" s="4" t="s">
        <v>303</v>
      </c>
      <c r="D419" s="36"/>
      <c r="E419" s="36"/>
      <c r="F419" s="36"/>
      <c r="G419" s="36"/>
    </row>
    <row r="420" spans="1:7" ht="15" customHeight="1">
      <c r="A420" s="178"/>
      <c r="B420" s="83" t="s">
        <v>258</v>
      </c>
      <c r="C420" s="4" t="s">
        <v>197</v>
      </c>
      <c r="D420" s="79">
        <v>10566</v>
      </c>
      <c r="E420" s="79">
        <v>12000</v>
      </c>
      <c r="F420" s="79">
        <v>12000</v>
      </c>
      <c r="G420" s="79">
        <v>17000</v>
      </c>
    </row>
    <row r="421" spans="1:7" ht="25.5">
      <c r="A421" s="178" t="s">
        <v>8</v>
      </c>
      <c r="B421" s="83" t="s">
        <v>250</v>
      </c>
      <c r="C421" s="4" t="s">
        <v>303</v>
      </c>
      <c r="D421" s="79">
        <f t="shared" ref="D421:G421" si="82">D420</f>
        <v>10566</v>
      </c>
      <c r="E421" s="79">
        <f t="shared" si="82"/>
        <v>12000</v>
      </c>
      <c r="F421" s="79">
        <f t="shared" ref="F421" si="83">F420</f>
        <v>12000</v>
      </c>
      <c r="G421" s="79">
        <f t="shared" si="82"/>
        <v>17000</v>
      </c>
    </row>
    <row r="422" spans="1:7" ht="15" customHeight="1">
      <c r="A422" s="178"/>
      <c r="B422" s="83"/>
      <c r="C422" s="4"/>
      <c r="D422" s="36"/>
      <c r="E422" s="36"/>
      <c r="F422" s="36"/>
      <c r="G422" s="36"/>
    </row>
    <row r="423" spans="1:7" s="117" customFormat="1" ht="27" customHeight="1">
      <c r="A423" s="178"/>
      <c r="B423" s="83" t="s">
        <v>251</v>
      </c>
      <c r="C423" s="4" t="s">
        <v>162</v>
      </c>
      <c r="D423" s="126"/>
      <c r="E423" s="126"/>
      <c r="F423" s="126"/>
      <c r="G423" s="126"/>
    </row>
    <row r="424" spans="1:7" s="134" customFormat="1" ht="15" customHeight="1">
      <c r="A424" s="178"/>
      <c r="B424" s="83" t="s">
        <v>252</v>
      </c>
      <c r="C424" s="4" t="s">
        <v>253</v>
      </c>
      <c r="D424" s="79">
        <v>85900</v>
      </c>
      <c r="E424" s="79">
        <v>58000</v>
      </c>
      <c r="F424" s="79">
        <v>58000</v>
      </c>
      <c r="G424" s="79">
        <v>60000</v>
      </c>
    </row>
    <row r="425" spans="1:7" s="117" customFormat="1" ht="27" customHeight="1">
      <c r="A425" s="178" t="s">
        <v>8</v>
      </c>
      <c r="B425" s="83" t="s">
        <v>251</v>
      </c>
      <c r="C425" s="4" t="s">
        <v>162</v>
      </c>
      <c r="D425" s="79">
        <f t="shared" ref="D425:F425" si="84">D424</f>
        <v>85900</v>
      </c>
      <c r="E425" s="79">
        <f t="shared" si="84"/>
        <v>58000</v>
      </c>
      <c r="F425" s="79">
        <f t="shared" si="84"/>
        <v>58000</v>
      </c>
      <c r="G425" s="79">
        <f>G424</f>
        <v>60000</v>
      </c>
    </row>
    <row r="426" spans="1:7" s="117" customFormat="1">
      <c r="A426" s="178"/>
      <c r="B426" s="83"/>
      <c r="C426" s="4"/>
      <c r="D426" s="36"/>
      <c r="E426" s="36"/>
      <c r="F426" s="36"/>
      <c r="G426" s="36"/>
    </row>
    <row r="427" spans="1:7" s="177" customFormat="1" ht="15" customHeight="1">
      <c r="A427" s="174"/>
      <c r="B427" s="175">
        <v>70</v>
      </c>
      <c r="C427" s="176" t="s">
        <v>417</v>
      </c>
      <c r="D427" s="36"/>
      <c r="E427" s="36"/>
      <c r="F427" s="36"/>
      <c r="G427" s="36"/>
    </row>
    <row r="428" spans="1:7" s="177" customFormat="1" ht="15" customHeight="1">
      <c r="A428" s="174"/>
      <c r="B428" s="175" t="s">
        <v>418</v>
      </c>
      <c r="C428" s="176" t="s">
        <v>197</v>
      </c>
      <c r="D428" s="59">
        <v>0</v>
      </c>
      <c r="E428" s="59">
        <v>0</v>
      </c>
      <c r="F428" s="59">
        <v>0</v>
      </c>
      <c r="G428" s="36">
        <v>1638</v>
      </c>
    </row>
    <row r="429" spans="1:7" s="177" customFormat="1" ht="15" customHeight="1">
      <c r="A429" s="174" t="s">
        <v>8</v>
      </c>
      <c r="B429" s="175">
        <v>70</v>
      </c>
      <c r="C429" s="176" t="s">
        <v>417</v>
      </c>
      <c r="D429" s="60">
        <f t="shared" ref="D429:F429" si="85">SUM(D428)</f>
        <v>0</v>
      </c>
      <c r="E429" s="60">
        <f t="shared" si="85"/>
        <v>0</v>
      </c>
      <c r="F429" s="60">
        <f t="shared" si="85"/>
        <v>0</v>
      </c>
      <c r="G429" s="80">
        <f t="shared" ref="G429" si="86">SUM(G428)</f>
        <v>1638</v>
      </c>
    </row>
    <row r="430" spans="1:7" s="117" customFormat="1">
      <c r="A430" s="178"/>
      <c r="B430" s="83"/>
      <c r="C430" s="4"/>
      <c r="D430" s="36"/>
      <c r="E430" s="36"/>
      <c r="F430" s="36"/>
      <c r="G430" s="36"/>
    </row>
    <row r="431" spans="1:7" ht="15" customHeight="1">
      <c r="A431" s="178" t="s">
        <v>8</v>
      </c>
      <c r="B431" s="72">
        <v>80.001000000000005</v>
      </c>
      <c r="C431" s="71" t="s">
        <v>52</v>
      </c>
      <c r="D431" s="80">
        <f t="shared" ref="D431:G431" si="87">D340+D349+D359+D368+D372+D380+D389+D413+D417+D421+D425+D401+D429</f>
        <v>2322048</v>
      </c>
      <c r="E431" s="80">
        <f t="shared" si="87"/>
        <v>2712892</v>
      </c>
      <c r="F431" s="80">
        <f t="shared" si="87"/>
        <v>2783289</v>
      </c>
      <c r="G431" s="80">
        <f t="shared" si="87"/>
        <v>2942408</v>
      </c>
    </row>
    <row r="432" spans="1:7" ht="13.9" customHeight="1">
      <c r="A432" s="178"/>
      <c r="B432" s="72"/>
      <c r="C432" s="71"/>
      <c r="D432" s="36"/>
      <c r="E432" s="36"/>
      <c r="F432" s="36"/>
      <c r="G432" s="36"/>
    </row>
    <row r="433" spans="1:7" ht="15" customHeight="1">
      <c r="A433" s="178"/>
      <c r="B433" s="62">
        <v>80.796999999999997</v>
      </c>
      <c r="C433" s="71" t="s">
        <v>255</v>
      </c>
      <c r="D433" s="35"/>
      <c r="E433" s="35"/>
      <c r="F433" s="35"/>
      <c r="G433" s="35"/>
    </row>
    <row r="434" spans="1:7" ht="15" customHeight="1">
      <c r="A434" s="178"/>
      <c r="B434" s="10">
        <v>75</v>
      </c>
      <c r="C434" s="4" t="s">
        <v>269</v>
      </c>
      <c r="D434" s="35"/>
      <c r="E434" s="35"/>
      <c r="F434" s="35"/>
      <c r="G434" s="35"/>
    </row>
    <row r="435" spans="1:7" ht="27" customHeight="1">
      <c r="A435" s="178"/>
      <c r="B435" s="10" t="s">
        <v>257</v>
      </c>
      <c r="C435" s="4" t="s">
        <v>256</v>
      </c>
      <c r="D435" s="79">
        <v>27062</v>
      </c>
      <c r="E435" s="79">
        <v>27973</v>
      </c>
      <c r="F435" s="79">
        <v>27973</v>
      </c>
      <c r="G435" s="70">
        <v>38458</v>
      </c>
    </row>
    <row r="436" spans="1:7" ht="15" customHeight="1">
      <c r="A436" s="178" t="s">
        <v>8</v>
      </c>
      <c r="B436" s="10">
        <v>75</v>
      </c>
      <c r="C436" s="4" t="s">
        <v>269</v>
      </c>
      <c r="D436" s="79">
        <f t="shared" ref="D436:G437" si="88">D435</f>
        <v>27062</v>
      </c>
      <c r="E436" s="79">
        <f t="shared" si="88"/>
        <v>27973</v>
      </c>
      <c r="F436" s="79">
        <f t="shared" ref="F436" si="89">F435</f>
        <v>27973</v>
      </c>
      <c r="G436" s="70">
        <f t="shared" si="88"/>
        <v>38458</v>
      </c>
    </row>
    <row r="437" spans="1:7" ht="15" customHeight="1">
      <c r="A437" s="178" t="s">
        <v>8</v>
      </c>
      <c r="B437" s="62">
        <v>80.796999999999997</v>
      </c>
      <c r="C437" s="71" t="s">
        <v>255</v>
      </c>
      <c r="D437" s="79">
        <f t="shared" si="88"/>
        <v>27062</v>
      </c>
      <c r="E437" s="79">
        <f t="shared" si="88"/>
        <v>27973</v>
      </c>
      <c r="F437" s="79">
        <f t="shared" ref="F437" si="90">F436</f>
        <v>27973</v>
      </c>
      <c r="G437" s="79">
        <f t="shared" si="88"/>
        <v>38458</v>
      </c>
    </row>
    <row r="438" spans="1:7" ht="15" customHeight="1">
      <c r="A438" s="178" t="s">
        <v>8</v>
      </c>
      <c r="B438" s="10">
        <v>80</v>
      </c>
      <c r="C438" s="4" t="s">
        <v>11</v>
      </c>
      <c r="D438" s="69">
        <f>D431+D437</f>
        <v>2349110</v>
      </c>
      <c r="E438" s="69">
        <f t="shared" ref="E438:G438" si="91">E431+E437</f>
        <v>2740865</v>
      </c>
      <c r="F438" s="69">
        <f t="shared" ref="F438" si="92">F431+F437</f>
        <v>2811262</v>
      </c>
      <c r="G438" s="69">
        <f t="shared" si="91"/>
        <v>2980866</v>
      </c>
    </row>
    <row r="439" spans="1:7" ht="15" customHeight="1">
      <c r="A439" s="178" t="s">
        <v>8</v>
      </c>
      <c r="B439" s="62">
        <v>2801</v>
      </c>
      <c r="C439" s="71" t="s">
        <v>3</v>
      </c>
      <c r="D439" s="69">
        <f t="shared" ref="D439:G439" si="93">D438+D318+D200+D187</f>
        <v>5450321</v>
      </c>
      <c r="E439" s="69">
        <f t="shared" si="93"/>
        <v>5385154</v>
      </c>
      <c r="F439" s="69">
        <f t="shared" si="93"/>
        <v>7034151</v>
      </c>
      <c r="G439" s="69">
        <f t="shared" si="93"/>
        <v>6087254</v>
      </c>
    </row>
    <row r="440" spans="1:7" ht="13.9" customHeight="1">
      <c r="A440" s="178"/>
      <c r="B440" s="62"/>
      <c r="C440" s="71"/>
      <c r="D440" s="84"/>
      <c r="E440" s="85"/>
      <c r="F440" s="85"/>
      <c r="G440" s="84"/>
    </row>
    <row r="441" spans="1:7" ht="15.6" customHeight="1">
      <c r="A441" s="178" t="s">
        <v>10</v>
      </c>
      <c r="B441" s="62">
        <v>2810</v>
      </c>
      <c r="C441" s="71" t="s">
        <v>131</v>
      </c>
      <c r="D441" s="86"/>
      <c r="E441" s="86"/>
      <c r="F441" s="86"/>
      <c r="G441" s="86"/>
    </row>
    <row r="442" spans="1:7" ht="13.9" customHeight="1">
      <c r="A442" s="178"/>
      <c r="B442" s="127" t="s">
        <v>165</v>
      </c>
      <c r="C442" s="71" t="s">
        <v>166</v>
      </c>
      <c r="D442" s="86"/>
      <c r="E442" s="86"/>
      <c r="F442" s="86"/>
      <c r="G442" s="86"/>
    </row>
    <row r="443" spans="1:7" ht="13.9" customHeight="1">
      <c r="A443" s="178"/>
      <c r="B443" s="10">
        <v>62</v>
      </c>
      <c r="C443" s="4" t="s">
        <v>106</v>
      </c>
      <c r="D443" s="87"/>
      <c r="E443" s="87"/>
      <c r="F443" s="87"/>
      <c r="G443" s="87"/>
    </row>
    <row r="444" spans="1:7" ht="16.149999999999999" customHeight="1">
      <c r="A444" s="178"/>
      <c r="B444" s="10">
        <v>71</v>
      </c>
      <c r="C444" s="4" t="s">
        <v>254</v>
      </c>
      <c r="D444" s="87"/>
      <c r="E444" s="87"/>
      <c r="F444" s="87"/>
      <c r="G444" s="87"/>
    </row>
    <row r="445" spans="1:7" ht="16.149999999999999" customHeight="1">
      <c r="A445" s="178"/>
      <c r="B445" s="10" t="s">
        <v>419</v>
      </c>
      <c r="C445" s="4" t="s">
        <v>200</v>
      </c>
      <c r="D445" s="52">
        <v>0</v>
      </c>
      <c r="E445" s="52">
        <v>0</v>
      </c>
      <c r="F445" s="52">
        <v>0</v>
      </c>
      <c r="G445" s="36">
        <v>2700</v>
      </c>
    </row>
    <row r="446" spans="1:7" ht="13.9" customHeight="1">
      <c r="A446" s="128"/>
      <c r="B446" s="74" t="s">
        <v>267</v>
      </c>
      <c r="C446" s="73" t="s">
        <v>268</v>
      </c>
      <c r="D446" s="89">
        <v>25580</v>
      </c>
      <c r="E446" s="89">
        <v>24621</v>
      </c>
      <c r="F446" s="89">
        <v>24621</v>
      </c>
      <c r="G446" s="79">
        <v>23828</v>
      </c>
    </row>
    <row r="447" spans="1:7" ht="16.899999999999999" customHeight="1">
      <c r="A447" s="178" t="s">
        <v>8</v>
      </c>
      <c r="B447" s="10">
        <v>71</v>
      </c>
      <c r="C447" s="4" t="s">
        <v>254</v>
      </c>
      <c r="D447" s="89">
        <f>SUM(D445:D446)</f>
        <v>25580</v>
      </c>
      <c r="E447" s="89">
        <f t="shared" ref="E447:G447" si="94">SUM(E445:E446)</f>
        <v>24621</v>
      </c>
      <c r="F447" s="89">
        <f t="shared" si="94"/>
        <v>24621</v>
      </c>
      <c r="G447" s="89">
        <f t="shared" si="94"/>
        <v>26528</v>
      </c>
    </row>
    <row r="448" spans="1:7" ht="13.9" customHeight="1">
      <c r="A448" s="178" t="s">
        <v>8</v>
      </c>
      <c r="B448" s="10">
        <v>62</v>
      </c>
      <c r="C448" s="4" t="s">
        <v>106</v>
      </c>
      <c r="D448" s="79">
        <f t="shared" ref="D448:G448" si="95">D447</f>
        <v>25580</v>
      </c>
      <c r="E448" s="79">
        <f t="shared" si="95"/>
        <v>24621</v>
      </c>
      <c r="F448" s="79">
        <f t="shared" si="95"/>
        <v>24621</v>
      </c>
      <c r="G448" s="79">
        <f t="shared" si="95"/>
        <v>26528</v>
      </c>
    </row>
    <row r="449" spans="1:7" ht="13.9" customHeight="1">
      <c r="A449" s="178" t="s">
        <v>8</v>
      </c>
      <c r="B449" s="127" t="s">
        <v>165</v>
      </c>
      <c r="C449" s="71" t="s">
        <v>166</v>
      </c>
      <c r="D449" s="79">
        <f>D448</f>
        <v>25580</v>
      </c>
      <c r="E449" s="79">
        <f t="shared" ref="E449:G449" si="96">E448</f>
        <v>24621</v>
      </c>
      <c r="F449" s="79">
        <f t="shared" si="96"/>
        <v>24621</v>
      </c>
      <c r="G449" s="79">
        <f t="shared" si="96"/>
        <v>26528</v>
      </c>
    </row>
    <row r="450" spans="1:7" ht="13.9" customHeight="1">
      <c r="A450" s="178" t="s">
        <v>8</v>
      </c>
      <c r="B450" s="62">
        <v>2810</v>
      </c>
      <c r="C450" s="71" t="s">
        <v>131</v>
      </c>
      <c r="D450" s="79">
        <f>D449</f>
        <v>25580</v>
      </c>
      <c r="E450" s="79">
        <f t="shared" ref="E450:G450" si="97">E449</f>
        <v>24621</v>
      </c>
      <c r="F450" s="79">
        <f t="shared" si="97"/>
        <v>24621</v>
      </c>
      <c r="G450" s="79">
        <f t="shared" si="97"/>
        <v>26528</v>
      </c>
    </row>
    <row r="451" spans="1:7" ht="13.9" customHeight="1">
      <c r="A451" s="90" t="s">
        <v>8</v>
      </c>
      <c r="B451" s="91"/>
      <c r="C451" s="92" t="s">
        <v>9</v>
      </c>
      <c r="D451" s="80">
        <f t="shared" ref="D451:F451" si="98">D69+D106+D439+D450</f>
        <v>5484518</v>
      </c>
      <c r="E451" s="80">
        <f t="shared" si="98"/>
        <v>5418898</v>
      </c>
      <c r="F451" s="80">
        <f t="shared" si="98"/>
        <v>7067895</v>
      </c>
      <c r="G451" s="80">
        <f>G69+G106+G439+G450</f>
        <v>6123532</v>
      </c>
    </row>
    <row r="452" spans="1:7" ht="13.9" customHeight="1">
      <c r="A452" s="178"/>
      <c r="B452" s="10"/>
      <c r="C452" s="71"/>
      <c r="D452" s="7"/>
      <c r="E452" s="7"/>
      <c r="F452" s="7"/>
      <c r="G452" s="7"/>
    </row>
    <row r="453" spans="1:7" ht="13.9" customHeight="1">
      <c r="A453" s="178"/>
      <c r="B453" s="10"/>
      <c r="C453" s="71" t="s">
        <v>68</v>
      </c>
      <c r="D453" s="7"/>
      <c r="E453" s="7"/>
      <c r="F453" s="7"/>
      <c r="G453" s="7"/>
    </row>
    <row r="454" spans="1:7" ht="13.9" customHeight="1">
      <c r="A454" s="178" t="s">
        <v>10</v>
      </c>
      <c r="B454" s="62">
        <v>4801</v>
      </c>
      <c r="C454" s="71" t="s">
        <v>5</v>
      </c>
      <c r="D454" s="45"/>
      <c r="E454" s="45"/>
      <c r="F454" s="45"/>
      <c r="G454" s="8"/>
    </row>
    <row r="455" spans="1:7" ht="13.9" customHeight="1">
      <c r="A455" s="178"/>
      <c r="B455" s="46">
        <v>5</v>
      </c>
      <c r="C455" s="4" t="s">
        <v>38</v>
      </c>
      <c r="D455" s="45"/>
      <c r="E455" s="45"/>
      <c r="F455" s="45"/>
      <c r="G455" s="8"/>
    </row>
    <row r="456" spans="1:7" ht="12" customHeight="1">
      <c r="A456" s="54"/>
      <c r="B456" s="205">
        <v>5.0519999999999996</v>
      </c>
      <c r="C456" s="206" t="s">
        <v>163</v>
      </c>
      <c r="D456" s="207"/>
      <c r="E456" s="207"/>
      <c r="F456" s="207"/>
      <c r="G456" s="207"/>
    </row>
    <row r="457" spans="1:7" ht="13.9" customHeight="1">
      <c r="A457" s="178"/>
      <c r="B457" s="46">
        <v>44</v>
      </c>
      <c r="C457" s="4" t="s">
        <v>164</v>
      </c>
      <c r="D457" s="45"/>
      <c r="E457" s="45"/>
      <c r="F457" s="45"/>
      <c r="G457" s="8"/>
    </row>
    <row r="458" spans="1:7">
      <c r="A458" s="178"/>
      <c r="B458" s="46">
        <v>62</v>
      </c>
      <c r="C458" s="4" t="s">
        <v>276</v>
      </c>
      <c r="D458" s="52"/>
      <c r="E458" s="52"/>
      <c r="F458" s="52"/>
      <c r="G458" s="52"/>
    </row>
    <row r="459" spans="1:7">
      <c r="A459" s="178"/>
      <c r="B459" s="46" t="s">
        <v>280</v>
      </c>
      <c r="C459" s="4" t="s">
        <v>271</v>
      </c>
      <c r="D459" s="93">
        <v>10000</v>
      </c>
      <c r="E459" s="93">
        <v>30000</v>
      </c>
      <c r="F459" s="93">
        <v>30000</v>
      </c>
      <c r="G459" s="89">
        <v>380000</v>
      </c>
    </row>
    <row r="460" spans="1:7">
      <c r="A460" s="178" t="s">
        <v>8</v>
      </c>
      <c r="B460" s="46">
        <v>62</v>
      </c>
      <c r="C460" s="4" t="s">
        <v>276</v>
      </c>
      <c r="D460" s="57">
        <f t="shared" ref="D460:G460" si="99">D459</f>
        <v>10000</v>
      </c>
      <c r="E460" s="57">
        <f t="shared" si="99"/>
        <v>30000</v>
      </c>
      <c r="F460" s="57">
        <f t="shared" si="99"/>
        <v>30000</v>
      </c>
      <c r="G460" s="57">
        <f t="shared" si="99"/>
        <v>380000</v>
      </c>
    </row>
    <row r="461" spans="1:7">
      <c r="A461" s="178"/>
      <c r="B461" s="46"/>
      <c r="C461" s="4"/>
      <c r="D461" s="52"/>
      <c r="E461" s="52"/>
      <c r="F461" s="52"/>
      <c r="G461" s="52"/>
    </row>
    <row r="462" spans="1:7">
      <c r="A462" s="178"/>
      <c r="B462" s="46">
        <v>63</v>
      </c>
      <c r="C462" s="4" t="s">
        <v>284</v>
      </c>
      <c r="D462" s="52"/>
      <c r="E462" s="52"/>
      <c r="F462" s="52"/>
      <c r="G462" s="52"/>
    </row>
    <row r="463" spans="1:7">
      <c r="A463" s="178"/>
      <c r="B463" s="46" t="s">
        <v>279</v>
      </c>
      <c r="C463" s="4" t="s">
        <v>281</v>
      </c>
      <c r="D463" s="93">
        <f>9722</f>
        <v>9722</v>
      </c>
      <c r="E463" s="52">
        <v>0</v>
      </c>
      <c r="F463" s="52">
        <v>0</v>
      </c>
      <c r="G463" s="55">
        <v>0</v>
      </c>
    </row>
    <row r="464" spans="1:7">
      <c r="A464" s="178" t="s">
        <v>8</v>
      </c>
      <c r="B464" s="46">
        <v>63</v>
      </c>
      <c r="C464" s="4" t="s">
        <v>284</v>
      </c>
      <c r="D464" s="57">
        <f t="shared" ref="D464:G464" si="100">D463</f>
        <v>9722</v>
      </c>
      <c r="E464" s="56">
        <f t="shared" si="100"/>
        <v>0</v>
      </c>
      <c r="F464" s="56">
        <f t="shared" si="100"/>
        <v>0</v>
      </c>
      <c r="G464" s="56">
        <f t="shared" si="100"/>
        <v>0</v>
      </c>
    </row>
    <row r="465" spans="1:7">
      <c r="A465" s="178"/>
      <c r="B465" s="46"/>
      <c r="C465" s="4"/>
      <c r="D465" s="52"/>
      <c r="E465" s="52"/>
      <c r="F465" s="52"/>
      <c r="G465" s="52"/>
    </row>
    <row r="466" spans="1:7">
      <c r="A466" s="178"/>
      <c r="B466" s="46">
        <v>64</v>
      </c>
      <c r="C466" s="4" t="s">
        <v>282</v>
      </c>
      <c r="D466" s="52"/>
      <c r="E466" s="52"/>
      <c r="F466" s="52"/>
      <c r="G466" s="52"/>
    </row>
    <row r="467" spans="1:7">
      <c r="A467" s="178"/>
      <c r="B467" s="46" t="s">
        <v>283</v>
      </c>
      <c r="C467" s="4" t="s">
        <v>281</v>
      </c>
      <c r="D467" s="93">
        <v>7496</v>
      </c>
      <c r="E467" s="93">
        <v>7500</v>
      </c>
      <c r="F467" s="93">
        <v>7500</v>
      </c>
      <c r="G467" s="55">
        <v>0</v>
      </c>
    </row>
    <row r="468" spans="1:7">
      <c r="A468" s="178" t="s">
        <v>8</v>
      </c>
      <c r="B468" s="46">
        <v>64</v>
      </c>
      <c r="C468" s="4" t="s">
        <v>282</v>
      </c>
      <c r="D468" s="57">
        <f t="shared" ref="D468:F468" si="101">D467</f>
        <v>7496</v>
      </c>
      <c r="E468" s="57">
        <f t="shared" si="101"/>
        <v>7500</v>
      </c>
      <c r="F468" s="57">
        <f t="shared" si="101"/>
        <v>7500</v>
      </c>
      <c r="G468" s="56">
        <f>G467</f>
        <v>0</v>
      </c>
    </row>
    <row r="469" spans="1:7">
      <c r="A469" s="178"/>
      <c r="B469" s="46"/>
      <c r="C469" s="4"/>
      <c r="D469" s="52"/>
      <c r="E469" s="93"/>
      <c r="F469" s="93"/>
      <c r="G469" s="93"/>
    </row>
    <row r="470" spans="1:7" ht="38.25">
      <c r="A470" s="178"/>
      <c r="B470" s="46">
        <v>66</v>
      </c>
      <c r="C470" s="4" t="s">
        <v>288</v>
      </c>
      <c r="D470" s="52"/>
      <c r="E470" s="93"/>
      <c r="F470" s="93"/>
      <c r="G470" s="52"/>
    </row>
    <row r="471" spans="1:7">
      <c r="A471" s="178"/>
      <c r="B471" s="46" t="s">
        <v>287</v>
      </c>
      <c r="C471" s="4" t="s">
        <v>271</v>
      </c>
      <c r="D471" s="93">
        <v>1465000</v>
      </c>
      <c r="E471" s="93">
        <v>1000000</v>
      </c>
      <c r="F471" s="93">
        <f>1000000+253500</f>
        <v>1253500</v>
      </c>
      <c r="G471" s="55">
        <v>0</v>
      </c>
    </row>
    <row r="472" spans="1:7" ht="38.25">
      <c r="A472" s="178" t="s">
        <v>8</v>
      </c>
      <c r="B472" s="46">
        <v>66</v>
      </c>
      <c r="C472" s="4" t="s">
        <v>288</v>
      </c>
      <c r="D472" s="57">
        <f t="shared" ref="D472:G472" si="102">D471</f>
        <v>1465000</v>
      </c>
      <c r="E472" s="57">
        <f t="shared" si="102"/>
        <v>1000000</v>
      </c>
      <c r="F472" s="57">
        <f t="shared" si="102"/>
        <v>1253500</v>
      </c>
      <c r="G472" s="56">
        <f t="shared" si="102"/>
        <v>0</v>
      </c>
    </row>
    <row r="473" spans="1:7">
      <c r="A473" s="114"/>
      <c r="B473" s="95"/>
      <c r="C473" s="96"/>
      <c r="D473" s="52"/>
      <c r="E473" s="93"/>
      <c r="F473" s="93"/>
      <c r="G473" s="93"/>
    </row>
    <row r="474" spans="1:7">
      <c r="A474" s="114"/>
      <c r="B474" s="95">
        <v>70</v>
      </c>
      <c r="C474" s="96" t="s">
        <v>296</v>
      </c>
      <c r="D474" s="52"/>
      <c r="E474" s="93"/>
      <c r="F474" s="93"/>
      <c r="G474" s="93"/>
    </row>
    <row r="475" spans="1:7">
      <c r="A475" s="114"/>
      <c r="B475" s="95" t="s">
        <v>297</v>
      </c>
      <c r="C475" s="96" t="s">
        <v>298</v>
      </c>
      <c r="D475" s="52">
        <v>0</v>
      </c>
      <c r="E475" s="93">
        <v>5000</v>
      </c>
      <c r="F475" s="93">
        <v>5000</v>
      </c>
      <c r="G475" s="93">
        <v>21500</v>
      </c>
    </row>
    <row r="476" spans="1:7">
      <c r="A476" s="114" t="s">
        <v>8</v>
      </c>
      <c r="B476" s="95">
        <v>70</v>
      </c>
      <c r="C476" s="96" t="s">
        <v>296</v>
      </c>
      <c r="D476" s="56">
        <f t="shared" ref="D476:G476" si="103">D475</f>
        <v>0</v>
      </c>
      <c r="E476" s="57">
        <f t="shared" si="103"/>
        <v>5000</v>
      </c>
      <c r="F476" s="57">
        <f t="shared" si="103"/>
        <v>5000</v>
      </c>
      <c r="G476" s="57">
        <f t="shared" si="103"/>
        <v>21500</v>
      </c>
    </row>
    <row r="477" spans="1:7" ht="18" customHeight="1">
      <c r="A477" s="114"/>
      <c r="B477" s="95"/>
      <c r="C477" s="96"/>
      <c r="D477" s="52"/>
      <c r="E477" s="52"/>
      <c r="F477" s="93"/>
      <c r="G477" s="52"/>
    </row>
    <row r="478" spans="1:7" ht="27.95" customHeight="1">
      <c r="A478" s="114"/>
      <c r="B478" s="95">
        <v>71</v>
      </c>
      <c r="C478" s="96" t="s">
        <v>352</v>
      </c>
      <c r="D478" s="52"/>
      <c r="E478" s="93"/>
      <c r="F478" s="93"/>
      <c r="G478" s="93"/>
    </row>
    <row r="479" spans="1:7">
      <c r="A479" s="114"/>
      <c r="B479" s="95" t="s">
        <v>302</v>
      </c>
      <c r="C479" s="96" t="s">
        <v>271</v>
      </c>
      <c r="D479" s="93">
        <v>20000</v>
      </c>
      <c r="E479" s="93">
        <v>10000</v>
      </c>
      <c r="F479" s="93">
        <v>10000</v>
      </c>
      <c r="G479" s="52">
        <v>0</v>
      </c>
    </row>
    <row r="480" spans="1:7" ht="27.95" customHeight="1">
      <c r="A480" s="114" t="s">
        <v>8</v>
      </c>
      <c r="B480" s="95">
        <v>71</v>
      </c>
      <c r="C480" s="96" t="s">
        <v>352</v>
      </c>
      <c r="D480" s="57">
        <f t="shared" ref="D480:G480" si="104">D479</f>
        <v>20000</v>
      </c>
      <c r="E480" s="57">
        <f t="shared" si="104"/>
        <v>10000</v>
      </c>
      <c r="F480" s="57">
        <f t="shared" si="104"/>
        <v>10000</v>
      </c>
      <c r="G480" s="56">
        <f t="shared" si="104"/>
        <v>0</v>
      </c>
    </row>
    <row r="481" spans="1:7" ht="17.25" customHeight="1">
      <c r="A481" s="114"/>
      <c r="B481" s="95"/>
      <c r="C481" s="96"/>
      <c r="D481" s="52"/>
      <c r="E481" s="52"/>
      <c r="F481" s="93"/>
      <c r="G481" s="52"/>
    </row>
    <row r="482" spans="1:7" ht="27" customHeight="1">
      <c r="A482" s="178"/>
      <c r="B482" s="46">
        <v>72</v>
      </c>
      <c r="C482" s="4" t="s">
        <v>354</v>
      </c>
      <c r="D482" s="52"/>
      <c r="E482" s="93"/>
      <c r="F482" s="93"/>
      <c r="G482" s="52"/>
    </row>
    <row r="483" spans="1:7">
      <c r="A483" s="178"/>
      <c r="B483" s="46" t="s">
        <v>315</v>
      </c>
      <c r="C483" s="4" t="s">
        <v>271</v>
      </c>
      <c r="D483" s="93">
        <v>990000</v>
      </c>
      <c r="E483" s="52">
        <v>0</v>
      </c>
      <c r="F483" s="52">
        <v>0</v>
      </c>
      <c r="G483" s="55">
        <v>0</v>
      </c>
    </row>
    <row r="484" spans="1:7" ht="29.25" customHeight="1">
      <c r="A484" s="178" t="s">
        <v>8</v>
      </c>
      <c r="B484" s="46">
        <v>72</v>
      </c>
      <c r="C484" s="4" t="s">
        <v>354</v>
      </c>
      <c r="D484" s="57">
        <f t="shared" ref="D484:G484" si="105">D483</f>
        <v>990000</v>
      </c>
      <c r="E484" s="56">
        <f t="shared" si="105"/>
        <v>0</v>
      </c>
      <c r="F484" s="56">
        <f t="shared" si="105"/>
        <v>0</v>
      </c>
      <c r="G484" s="56">
        <f t="shared" si="105"/>
        <v>0</v>
      </c>
    </row>
    <row r="485" spans="1:7">
      <c r="A485" s="178"/>
      <c r="B485" s="46"/>
      <c r="C485" s="4"/>
      <c r="D485" s="52"/>
      <c r="E485" s="52"/>
      <c r="F485" s="93"/>
      <c r="G485" s="52"/>
    </row>
    <row r="486" spans="1:7" ht="29.25" customHeight="1">
      <c r="A486" s="178"/>
      <c r="B486" s="46">
        <v>73</v>
      </c>
      <c r="C486" s="4" t="s">
        <v>355</v>
      </c>
      <c r="D486" s="52"/>
      <c r="E486" s="93"/>
      <c r="F486" s="93"/>
      <c r="G486" s="52"/>
    </row>
    <row r="487" spans="1:7">
      <c r="A487" s="178"/>
      <c r="B487" s="46" t="s">
        <v>317</v>
      </c>
      <c r="C487" s="4" t="s">
        <v>271</v>
      </c>
      <c r="D487" s="89">
        <v>50000</v>
      </c>
      <c r="E487" s="89">
        <v>80000</v>
      </c>
      <c r="F487" s="89">
        <v>80000</v>
      </c>
      <c r="G487" s="89">
        <v>33700</v>
      </c>
    </row>
    <row r="488" spans="1:7" ht="27.95" customHeight="1">
      <c r="A488" s="178" t="s">
        <v>8</v>
      </c>
      <c r="B488" s="46">
        <v>73</v>
      </c>
      <c r="C488" s="4" t="s">
        <v>355</v>
      </c>
      <c r="D488" s="89">
        <f t="shared" ref="D488:G488" si="106">D487</f>
        <v>50000</v>
      </c>
      <c r="E488" s="89">
        <f t="shared" si="106"/>
        <v>80000</v>
      </c>
      <c r="F488" s="89">
        <f t="shared" si="106"/>
        <v>80000</v>
      </c>
      <c r="G488" s="89">
        <f t="shared" si="106"/>
        <v>33700</v>
      </c>
    </row>
    <row r="489" spans="1:7">
      <c r="A489" s="178"/>
      <c r="B489" s="46"/>
      <c r="C489" s="4"/>
      <c r="D489" s="52"/>
      <c r="E489" s="52"/>
      <c r="F489" s="93"/>
      <c r="G489" s="52"/>
    </row>
    <row r="490" spans="1:7" ht="39.950000000000003" customHeight="1">
      <c r="A490" s="178"/>
      <c r="B490" s="46">
        <v>74</v>
      </c>
      <c r="C490" s="4" t="s">
        <v>316</v>
      </c>
      <c r="D490" s="52"/>
      <c r="E490" s="93"/>
      <c r="F490" s="93"/>
      <c r="G490" s="52"/>
    </row>
    <row r="491" spans="1:7">
      <c r="A491" s="178"/>
      <c r="B491" s="46" t="s">
        <v>323</v>
      </c>
      <c r="C491" s="4" t="s">
        <v>271</v>
      </c>
      <c r="D491" s="93">
        <v>10000</v>
      </c>
      <c r="E491" s="93">
        <v>10000</v>
      </c>
      <c r="F491" s="93">
        <v>10000</v>
      </c>
      <c r="G491" s="89">
        <v>14500</v>
      </c>
    </row>
    <row r="492" spans="1:7" ht="39.950000000000003" customHeight="1">
      <c r="A492" s="54" t="s">
        <v>8</v>
      </c>
      <c r="B492" s="121">
        <v>74</v>
      </c>
      <c r="C492" s="109" t="s">
        <v>316</v>
      </c>
      <c r="D492" s="57">
        <f t="shared" ref="D492:G492" si="107">D491</f>
        <v>10000</v>
      </c>
      <c r="E492" s="57">
        <f t="shared" si="107"/>
        <v>10000</v>
      </c>
      <c r="F492" s="57">
        <f t="shared" si="107"/>
        <v>10000</v>
      </c>
      <c r="G492" s="57">
        <f t="shared" si="107"/>
        <v>14500</v>
      </c>
    </row>
    <row r="493" spans="1:7">
      <c r="A493" s="178"/>
      <c r="B493" s="46"/>
      <c r="C493" s="4"/>
      <c r="D493" s="52"/>
      <c r="E493" s="52"/>
      <c r="F493" s="93"/>
      <c r="G493" s="52"/>
    </row>
    <row r="494" spans="1:7">
      <c r="A494" s="178"/>
      <c r="B494" s="46">
        <v>75</v>
      </c>
      <c r="C494" s="4" t="s">
        <v>325</v>
      </c>
      <c r="D494" s="52"/>
      <c r="E494" s="93"/>
      <c r="F494" s="93"/>
      <c r="G494" s="52"/>
    </row>
    <row r="495" spans="1:7">
      <c r="A495" s="178"/>
      <c r="B495" s="46" t="s">
        <v>319</v>
      </c>
      <c r="C495" s="4" t="s">
        <v>320</v>
      </c>
      <c r="D495" s="93">
        <f>1252</f>
        <v>1252</v>
      </c>
      <c r="E495" s="52">
        <v>0</v>
      </c>
      <c r="F495" s="52">
        <v>0</v>
      </c>
      <c r="G495" s="55">
        <v>0</v>
      </c>
    </row>
    <row r="496" spans="1:7">
      <c r="A496" s="178" t="s">
        <v>8</v>
      </c>
      <c r="B496" s="46">
        <v>75</v>
      </c>
      <c r="C496" s="4" t="s">
        <v>325</v>
      </c>
      <c r="D496" s="57">
        <f t="shared" ref="D496:G496" si="108">D495</f>
        <v>1252</v>
      </c>
      <c r="E496" s="56">
        <f t="shared" si="108"/>
        <v>0</v>
      </c>
      <c r="F496" s="56">
        <f t="shared" si="108"/>
        <v>0</v>
      </c>
      <c r="G496" s="56">
        <f t="shared" si="108"/>
        <v>0</v>
      </c>
    </row>
    <row r="497" spans="1:7">
      <c r="A497" s="178"/>
      <c r="B497" s="46"/>
      <c r="C497" s="4"/>
      <c r="D497" s="52"/>
      <c r="E497" s="52"/>
      <c r="F497" s="93"/>
      <c r="G497" s="52"/>
    </row>
    <row r="498" spans="1:7">
      <c r="A498" s="178"/>
      <c r="B498" s="46">
        <v>76</v>
      </c>
      <c r="C498" s="4" t="s">
        <v>321</v>
      </c>
      <c r="D498" s="52"/>
      <c r="E498" s="93"/>
      <c r="F498" s="93"/>
      <c r="G498" s="52"/>
    </row>
    <row r="499" spans="1:7">
      <c r="A499" s="178"/>
      <c r="B499" s="46" t="s">
        <v>322</v>
      </c>
      <c r="C499" s="4" t="s">
        <v>320</v>
      </c>
      <c r="D499" s="93">
        <v>50000</v>
      </c>
      <c r="E499" s="93">
        <v>36000</v>
      </c>
      <c r="F499" s="93">
        <v>36000</v>
      </c>
      <c r="G499" s="55">
        <v>0</v>
      </c>
    </row>
    <row r="500" spans="1:7">
      <c r="A500" s="178" t="s">
        <v>8</v>
      </c>
      <c r="B500" s="46">
        <v>76</v>
      </c>
      <c r="C500" s="4" t="s">
        <v>321</v>
      </c>
      <c r="D500" s="57">
        <f t="shared" ref="D500:G500" si="109">D499</f>
        <v>50000</v>
      </c>
      <c r="E500" s="57">
        <f t="shared" si="109"/>
        <v>36000</v>
      </c>
      <c r="F500" s="57">
        <f t="shared" si="109"/>
        <v>36000</v>
      </c>
      <c r="G500" s="56">
        <f t="shared" si="109"/>
        <v>0</v>
      </c>
    </row>
    <row r="501" spans="1:7">
      <c r="A501" s="178"/>
      <c r="B501" s="46"/>
      <c r="C501" s="4"/>
      <c r="D501" s="52"/>
      <c r="E501" s="52"/>
      <c r="F501" s="52"/>
      <c r="G501" s="93"/>
    </row>
    <row r="502" spans="1:7" ht="51">
      <c r="A502" s="178"/>
      <c r="B502" s="46">
        <v>77</v>
      </c>
      <c r="C502" s="4" t="s">
        <v>356</v>
      </c>
      <c r="D502" s="52"/>
      <c r="E502" s="52"/>
      <c r="F502" s="52"/>
      <c r="G502" s="93"/>
    </row>
    <row r="503" spans="1:7">
      <c r="A503" s="178"/>
      <c r="B503" s="46" t="s">
        <v>349</v>
      </c>
      <c r="C503" s="4" t="s">
        <v>271</v>
      </c>
      <c r="D503" s="93">
        <v>300000</v>
      </c>
      <c r="E503" s="93">
        <v>150000</v>
      </c>
      <c r="F503" s="93">
        <v>150000</v>
      </c>
      <c r="G503" s="93">
        <v>150000</v>
      </c>
    </row>
    <row r="504" spans="1:7" ht="41.25" customHeight="1">
      <c r="A504" s="178" t="s">
        <v>8</v>
      </c>
      <c r="B504" s="46">
        <v>77</v>
      </c>
      <c r="C504" s="4" t="s">
        <v>356</v>
      </c>
      <c r="D504" s="57">
        <f t="shared" ref="D504:F504" si="110">SUM(D503)</f>
        <v>300000</v>
      </c>
      <c r="E504" s="57">
        <f t="shared" si="110"/>
        <v>150000</v>
      </c>
      <c r="F504" s="57">
        <f t="shared" si="110"/>
        <v>150000</v>
      </c>
      <c r="G504" s="57">
        <f t="shared" ref="G504" si="111">SUM(G503)</f>
        <v>150000</v>
      </c>
    </row>
    <row r="505" spans="1:7">
      <c r="A505" s="178"/>
      <c r="B505" s="46"/>
      <c r="C505" s="4"/>
      <c r="D505" s="52"/>
      <c r="E505" s="52"/>
      <c r="F505" s="52"/>
      <c r="G505" s="93"/>
    </row>
    <row r="506" spans="1:7" ht="25.5">
      <c r="A506" s="114"/>
      <c r="B506" s="95">
        <v>78</v>
      </c>
      <c r="C506" s="96" t="s">
        <v>350</v>
      </c>
      <c r="D506" s="52"/>
      <c r="E506" s="93"/>
      <c r="F506" s="93"/>
      <c r="G506" s="93"/>
    </row>
    <row r="507" spans="1:7">
      <c r="A507" s="114"/>
      <c r="B507" s="95" t="s">
        <v>351</v>
      </c>
      <c r="C507" s="96" t="s">
        <v>271</v>
      </c>
      <c r="D507" s="93">
        <v>44374</v>
      </c>
      <c r="E507" s="93">
        <v>20000</v>
      </c>
      <c r="F507" s="93">
        <f>20000+60300</f>
        <v>80300</v>
      </c>
      <c r="G507" s="93">
        <v>70000</v>
      </c>
    </row>
    <row r="508" spans="1:7" ht="25.5">
      <c r="A508" s="114" t="s">
        <v>8</v>
      </c>
      <c r="B508" s="95">
        <v>78</v>
      </c>
      <c r="C508" s="96" t="s">
        <v>350</v>
      </c>
      <c r="D508" s="57">
        <f t="shared" ref="D508:G508" si="112">D507</f>
        <v>44374</v>
      </c>
      <c r="E508" s="57">
        <f t="shared" si="112"/>
        <v>20000</v>
      </c>
      <c r="F508" s="57">
        <f t="shared" si="112"/>
        <v>80300</v>
      </c>
      <c r="G508" s="57">
        <f t="shared" si="112"/>
        <v>70000</v>
      </c>
    </row>
    <row r="509" spans="1:7">
      <c r="A509" s="114"/>
      <c r="B509" s="95"/>
      <c r="C509" s="96"/>
      <c r="D509" s="129"/>
      <c r="E509" s="129"/>
      <c r="F509" s="129"/>
      <c r="G509" s="139"/>
    </row>
    <row r="510" spans="1:7" ht="25.5">
      <c r="A510" s="114"/>
      <c r="B510" s="95">
        <v>79</v>
      </c>
      <c r="C510" s="96" t="s">
        <v>360</v>
      </c>
      <c r="D510" s="52"/>
      <c r="E510" s="93"/>
      <c r="F510" s="93"/>
      <c r="G510" s="93"/>
    </row>
    <row r="511" spans="1:7">
      <c r="A511" s="114"/>
      <c r="B511" s="95" t="s">
        <v>361</v>
      </c>
      <c r="C511" s="96" t="s">
        <v>271</v>
      </c>
      <c r="D511" s="93">
        <f>759218</f>
        <v>759218</v>
      </c>
      <c r="E511" s="93">
        <v>2584500</v>
      </c>
      <c r="F511" s="93">
        <f>2584500-1151664</f>
        <v>1432836</v>
      </c>
      <c r="G511" s="93">
        <v>3150000</v>
      </c>
    </row>
    <row r="512" spans="1:7" ht="25.5">
      <c r="A512" s="114" t="s">
        <v>8</v>
      </c>
      <c r="B512" s="95">
        <v>79</v>
      </c>
      <c r="C512" s="96" t="s">
        <v>360</v>
      </c>
      <c r="D512" s="57">
        <f t="shared" ref="D512:G512" si="113">D511</f>
        <v>759218</v>
      </c>
      <c r="E512" s="57">
        <f t="shared" si="113"/>
        <v>2584500</v>
      </c>
      <c r="F512" s="57">
        <f t="shared" si="113"/>
        <v>1432836</v>
      </c>
      <c r="G512" s="57">
        <f t="shared" si="113"/>
        <v>3150000</v>
      </c>
    </row>
    <row r="513" spans="1:7">
      <c r="A513" s="114"/>
      <c r="B513" s="95"/>
      <c r="C513" s="96"/>
      <c r="D513" s="129"/>
      <c r="E513" s="129"/>
      <c r="F513" s="129"/>
      <c r="G513" s="139"/>
    </row>
    <row r="514" spans="1:7">
      <c r="A514" s="114"/>
      <c r="B514" s="95">
        <v>80</v>
      </c>
      <c r="C514" s="96" t="s">
        <v>369</v>
      </c>
      <c r="D514" s="52"/>
      <c r="E514" s="93"/>
      <c r="F514" s="93"/>
      <c r="G514" s="93"/>
    </row>
    <row r="515" spans="1:7">
      <c r="A515" s="114"/>
      <c r="B515" s="95" t="s">
        <v>370</v>
      </c>
      <c r="C515" s="96" t="s">
        <v>271</v>
      </c>
      <c r="D515" s="52">
        <v>0</v>
      </c>
      <c r="E515" s="93">
        <v>8900</v>
      </c>
      <c r="F515" s="93">
        <v>8900</v>
      </c>
      <c r="G515" s="52">
        <v>0</v>
      </c>
    </row>
    <row r="516" spans="1:7">
      <c r="A516" s="114" t="s">
        <v>8</v>
      </c>
      <c r="B516" s="95">
        <v>80</v>
      </c>
      <c r="C516" s="96" t="s">
        <v>369</v>
      </c>
      <c r="D516" s="56">
        <f t="shared" ref="D516:G516" si="114">D515</f>
        <v>0</v>
      </c>
      <c r="E516" s="57">
        <f t="shared" si="114"/>
        <v>8900</v>
      </c>
      <c r="F516" s="57">
        <f t="shared" si="114"/>
        <v>8900</v>
      </c>
      <c r="G516" s="56">
        <f t="shared" si="114"/>
        <v>0</v>
      </c>
    </row>
    <row r="517" spans="1:7">
      <c r="A517" s="114"/>
      <c r="B517" s="95"/>
      <c r="C517" s="96"/>
      <c r="D517" s="129"/>
      <c r="E517" s="129"/>
      <c r="F517" s="129"/>
      <c r="G517" s="139"/>
    </row>
    <row r="518" spans="1:7">
      <c r="A518" s="114"/>
      <c r="B518" s="95">
        <v>81</v>
      </c>
      <c r="C518" s="96" t="s">
        <v>373</v>
      </c>
      <c r="D518" s="52"/>
      <c r="E518" s="93"/>
      <c r="F518" s="93"/>
      <c r="G518" s="93"/>
    </row>
    <row r="519" spans="1:7">
      <c r="A519" s="114"/>
      <c r="B519" s="95" t="s">
        <v>374</v>
      </c>
      <c r="C519" s="96" t="s">
        <v>375</v>
      </c>
      <c r="D519" s="52">
        <v>0</v>
      </c>
      <c r="E519" s="93">
        <v>25000</v>
      </c>
      <c r="F519" s="93">
        <v>25000</v>
      </c>
      <c r="G519" s="93">
        <v>35800</v>
      </c>
    </row>
    <row r="520" spans="1:7">
      <c r="A520" s="114" t="s">
        <v>8</v>
      </c>
      <c r="B520" s="95">
        <v>81</v>
      </c>
      <c r="C520" s="96" t="s">
        <v>373</v>
      </c>
      <c r="D520" s="56">
        <f t="shared" ref="D520:G520" si="115">D519</f>
        <v>0</v>
      </c>
      <c r="E520" s="57">
        <f t="shared" si="115"/>
        <v>25000</v>
      </c>
      <c r="F520" s="57">
        <f t="shared" si="115"/>
        <v>25000</v>
      </c>
      <c r="G520" s="57">
        <f t="shared" si="115"/>
        <v>35800</v>
      </c>
    </row>
    <row r="521" spans="1:7" s="18" customFormat="1">
      <c r="A521" s="114"/>
      <c r="B521" s="95"/>
      <c r="C521" s="96"/>
      <c r="D521" s="52"/>
      <c r="E521" s="52"/>
      <c r="F521" s="52"/>
      <c r="G521" s="93"/>
    </row>
    <row r="522" spans="1:7" ht="27" customHeight="1">
      <c r="A522" s="178"/>
      <c r="B522" s="46">
        <v>82</v>
      </c>
      <c r="C522" s="4" t="s">
        <v>386</v>
      </c>
      <c r="D522" s="52"/>
      <c r="E522" s="93"/>
      <c r="F522" s="93"/>
      <c r="G522" s="52"/>
    </row>
    <row r="523" spans="1:7">
      <c r="A523" s="178"/>
      <c r="B523" s="46" t="s">
        <v>385</v>
      </c>
      <c r="C523" s="4" t="s">
        <v>271</v>
      </c>
      <c r="D523" s="55">
        <v>0</v>
      </c>
      <c r="E523" s="89">
        <v>10000</v>
      </c>
      <c r="F523" s="89">
        <v>10000</v>
      </c>
      <c r="G523" s="89">
        <v>16300</v>
      </c>
    </row>
    <row r="524" spans="1:7" ht="29.25" customHeight="1">
      <c r="A524" s="178" t="s">
        <v>8</v>
      </c>
      <c r="B524" s="46">
        <v>82</v>
      </c>
      <c r="C524" s="4" t="s">
        <v>386</v>
      </c>
      <c r="D524" s="55">
        <f t="shared" ref="D524:G524" si="116">D523</f>
        <v>0</v>
      </c>
      <c r="E524" s="89">
        <f t="shared" si="116"/>
        <v>10000</v>
      </c>
      <c r="F524" s="89">
        <f t="shared" si="116"/>
        <v>10000</v>
      </c>
      <c r="G524" s="89">
        <f t="shared" si="116"/>
        <v>16300</v>
      </c>
    </row>
    <row r="525" spans="1:7">
      <c r="A525" s="178"/>
      <c r="B525" s="46"/>
      <c r="C525" s="4"/>
      <c r="D525" s="52"/>
      <c r="E525" s="52"/>
      <c r="F525" s="52"/>
      <c r="G525" s="93"/>
    </row>
    <row r="526" spans="1:7" s="18" customFormat="1" ht="25.5">
      <c r="A526" s="179"/>
      <c r="B526" s="180">
        <v>83</v>
      </c>
      <c r="C526" s="181" t="s">
        <v>388</v>
      </c>
      <c r="D526" s="52"/>
      <c r="E526" s="52"/>
      <c r="F526" s="52"/>
      <c r="G526" s="93"/>
    </row>
    <row r="527" spans="1:7" s="18" customFormat="1">
      <c r="A527" s="179"/>
      <c r="B527" s="180" t="s">
        <v>389</v>
      </c>
      <c r="C527" s="181" t="s">
        <v>271</v>
      </c>
      <c r="D527" s="55">
        <v>0</v>
      </c>
      <c r="E527" s="55">
        <v>0</v>
      </c>
      <c r="F527" s="89">
        <v>323300</v>
      </c>
      <c r="G527" s="55">
        <v>0</v>
      </c>
    </row>
    <row r="528" spans="1:7" s="18" customFormat="1" ht="25.5">
      <c r="A528" s="147" t="s">
        <v>8</v>
      </c>
      <c r="B528" s="161">
        <v>83</v>
      </c>
      <c r="C528" s="132" t="s">
        <v>388</v>
      </c>
      <c r="D528" s="55">
        <f t="shared" ref="D528:G528" si="117">D527</f>
        <v>0</v>
      </c>
      <c r="E528" s="55">
        <f t="shared" si="117"/>
        <v>0</v>
      </c>
      <c r="F528" s="89">
        <f t="shared" si="117"/>
        <v>323300</v>
      </c>
      <c r="G528" s="55">
        <f t="shared" si="117"/>
        <v>0</v>
      </c>
    </row>
    <row r="529" spans="1:7">
      <c r="A529" s="178"/>
      <c r="B529" s="46"/>
      <c r="C529" s="4"/>
      <c r="D529" s="52"/>
      <c r="E529" s="52"/>
      <c r="F529" s="52"/>
      <c r="G529" s="93"/>
    </row>
    <row r="530" spans="1:7" s="18" customFormat="1" ht="63.75">
      <c r="A530" s="179"/>
      <c r="B530" s="180">
        <v>84</v>
      </c>
      <c r="C530" s="181" t="s">
        <v>424</v>
      </c>
      <c r="D530" s="52"/>
      <c r="E530" s="52"/>
      <c r="F530" s="52"/>
      <c r="G530" s="93"/>
    </row>
    <row r="531" spans="1:7" s="18" customFormat="1">
      <c r="A531" s="179"/>
      <c r="B531" s="180" t="s">
        <v>425</v>
      </c>
      <c r="C531" s="181" t="s">
        <v>271</v>
      </c>
      <c r="D531" s="55">
        <v>0</v>
      </c>
      <c r="E531" s="55">
        <v>0</v>
      </c>
      <c r="F531" s="55">
        <v>0</v>
      </c>
      <c r="G531" s="89">
        <v>70000</v>
      </c>
    </row>
    <row r="532" spans="1:7" s="18" customFormat="1" ht="63.75">
      <c r="A532" s="179" t="s">
        <v>8</v>
      </c>
      <c r="B532" s="180">
        <v>84</v>
      </c>
      <c r="C532" s="181" t="s">
        <v>424</v>
      </c>
      <c r="D532" s="55">
        <f t="shared" ref="D532:G532" si="118">D531</f>
        <v>0</v>
      </c>
      <c r="E532" s="55">
        <f t="shared" si="118"/>
        <v>0</v>
      </c>
      <c r="F532" s="55">
        <f t="shared" si="118"/>
        <v>0</v>
      </c>
      <c r="G532" s="89">
        <f t="shared" si="118"/>
        <v>70000</v>
      </c>
    </row>
    <row r="533" spans="1:7">
      <c r="A533" s="178"/>
      <c r="B533" s="46"/>
      <c r="C533" s="4"/>
      <c r="D533" s="52"/>
      <c r="E533" s="52"/>
      <c r="F533" s="52"/>
      <c r="G533" s="93"/>
    </row>
    <row r="534" spans="1:7" s="18" customFormat="1" ht="38.25">
      <c r="A534" s="179"/>
      <c r="B534" s="180">
        <v>85</v>
      </c>
      <c r="C534" s="181" t="s">
        <v>426</v>
      </c>
      <c r="D534" s="52"/>
      <c r="E534" s="52"/>
      <c r="F534" s="52"/>
      <c r="G534" s="93"/>
    </row>
    <row r="535" spans="1:7" s="18" customFormat="1">
      <c r="A535" s="179"/>
      <c r="B535" s="180" t="s">
        <v>427</v>
      </c>
      <c r="C535" s="181" t="s">
        <v>271</v>
      </c>
      <c r="D535" s="55">
        <v>0</v>
      </c>
      <c r="E535" s="55">
        <v>0</v>
      </c>
      <c r="F535" s="55">
        <v>0</v>
      </c>
      <c r="G535" s="89">
        <v>20000</v>
      </c>
    </row>
    <row r="536" spans="1:7" s="18" customFormat="1" ht="38.25">
      <c r="A536" s="179" t="s">
        <v>8</v>
      </c>
      <c r="B536" s="180">
        <v>85</v>
      </c>
      <c r="C536" s="181" t="s">
        <v>426</v>
      </c>
      <c r="D536" s="55">
        <f t="shared" ref="D536:G536" si="119">D535</f>
        <v>0</v>
      </c>
      <c r="E536" s="55">
        <f t="shared" si="119"/>
        <v>0</v>
      </c>
      <c r="F536" s="55">
        <f t="shared" si="119"/>
        <v>0</v>
      </c>
      <c r="G536" s="89">
        <f t="shared" si="119"/>
        <v>20000</v>
      </c>
    </row>
    <row r="537" spans="1:7">
      <c r="A537" s="178"/>
      <c r="B537" s="46"/>
      <c r="C537" s="4"/>
      <c r="D537" s="52"/>
      <c r="E537" s="52"/>
      <c r="F537" s="52"/>
      <c r="G537" s="93"/>
    </row>
    <row r="538" spans="1:7" s="18" customFormat="1">
      <c r="A538" s="179"/>
      <c r="B538" s="180">
        <v>86</v>
      </c>
      <c r="C538" s="181" t="s">
        <v>428</v>
      </c>
      <c r="D538" s="52"/>
      <c r="E538" s="52"/>
      <c r="F538" s="52"/>
      <c r="G538" s="93"/>
    </row>
    <row r="539" spans="1:7" s="18" customFormat="1">
      <c r="A539" s="179"/>
      <c r="B539" s="180" t="s">
        <v>429</v>
      </c>
      <c r="C539" s="181" t="s">
        <v>271</v>
      </c>
      <c r="D539" s="55">
        <v>0</v>
      </c>
      <c r="E539" s="55">
        <v>0</v>
      </c>
      <c r="F539" s="55">
        <v>0</v>
      </c>
      <c r="G539" s="89">
        <v>30000</v>
      </c>
    </row>
    <row r="540" spans="1:7" s="18" customFormat="1">
      <c r="A540" s="179" t="s">
        <v>8</v>
      </c>
      <c r="B540" s="180">
        <v>86</v>
      </c>
      <c r="C540" s="181" t="s">
        <v>428</v>
      </c>
      <c r="D540" s="55">
        <f t="shared" ref="D540:G540" si="120">D539</f>
        <v>0</v>
      </c>
      <c r="E540" s="55">
        <f t="shared" si="120"/>
        <v>0</v>
      </c>
      <c r="F540" s="55">
        <f t="shared" si="120"/>
        <v>0</v>
      </c>
      <c r="G540" s="89">
        <f t="shared" si="120"/>
        <v>30000</v>
      </c>
    </row>
    <row r="541" spans="1:7">
      <c r="A541" s="178"/>
      <c r="B541" s="46"/>
      <c r="C541" s="4"/>
      <c r="D541" s="52"/>
      <c r="E541" s="52"/>
      <c r="F541" s="52"/>
      <c r="G541" s="93"/>
    </row>
    <row r="542" spans="1:7" s="18" customFormat="1" ht="38.25">
      <c r="A542" s="179"/>
      <c r="B542" s="180">
        <v>87</v>
      </c>
      <c r="C542" s="181" t="s">
        <v>437</v>
      </c>
      <c r="D542" s="52"/>
      <c r="E542" s="52"/>
      <c r="F542" s="52"/>
      <c r="G542" s="93"/>
    </row>
    <row r="543" spans="1:7" s="18" customFormat="1">
      <c r="A543" s="179"/>
      <c r="B543" s="180" t="s">
        <v>436</v>
      </c>
      <c r="C543" s="181" t="s">
        <v>271</v>
      </c>
      <c r="D543" s="55">
        <v>0</v>
      </c>
      <c r="E543" s="55">
        <v>0</v>
      </c>
      <c r="F543" s="55">
        <v>0</v>
      </c>
      <c r="G543" s="89">
        <v>5000</v>
      </c>
    </row>
    <row r="544" spans="1:7" s="18" customFormat="1" ht="38.25">
      <c r="A544" s="179" t="s">
        <v>8</v>
      </c>
      <c r="B544" s="180">
        <v>87</v>
      </c>
      <c r="C544" s="181" t="s">
        <v>437</v>
      </c>
      <c r="D544" s="55">
        <f t="shared" ref="D544:G544" si="121">D543</f>
        <v>0</v>
      </c>
      <c r="E544" s="55">
        <f t="shared" si="121"/>
        <v>0</v>
      </c>
      <c r="F544" s="55">
        <f t="shared" si="121"/>
        <v>0</v>
      </c>
      <c r="G544" s="89">
        <f t="shared" si="121"/>
        <v>5000</v>
      </c>
    </row>
    <row r="545" spans="1:7">
      <c r="A545" s="178"/>
      <c r="B545" s="46"/>
      <c r="C545" s="4"/>
      <c r="D545" s="52"/>
      <c r="E545" s="52"/>
      <c r="F545" s="52"/>
      <c r="G545" s="93"/>
    </row>
    <row r="546" spans="1:7" s="18" customFormat="1" ht="38.25">
      <c r="A546" s="179"/>
      <c r="B546" s="180">
        <v>88</v>
      </c>
      <c r="C546" s="181" t="s">
        <v>442</v>
      </c>
      <c r="D546" s="52"/>
      <c r="E546" s="52"/>
      <c r="F546" s="52"/>
      <c r="G546" s="93"/>
    </row>
    <row r="547" spans="1:7" s="18" customFormat="1">
      <c r="A547" s="179"/>
      <c r="B547" s="180" t="s">
        <v>443</v>
      </c>
      <c r="C547" s="181" t="s">
        <v>271</v>
      </c>
      <c r="D547" s="55">
        <v>0</v>
      </c>
      <c r="E547" s="55">
        <v>0</v>
      </c>
      <c r="F547" s="55">
        <v>0</v>
      </c>
      <c r="G547" s="89">
        <v>5000</v>
      </c>
    </row>
    <row r="548" spans="1:7" s="18" customFormat="1" ht="38.25">
      <c r="A548" s="179" t="s">
        <v>8</v>
      </c>
      <c r="B548" s="180">
        <v>88</v>
      </c>
      <c r="C548" s="181" t="s">
        <v>442</v>
      </c>
      <c r="D548" s="55">
        <f t="shared" ref="D548:G548" si="122">D547</f>
        <v>0</v>
      </c>
      <c r="E548" s="55">
        <f t="shared" si="122"/>
        <v>0</v>
      </c>
      <c r="F548" s="55">
        <f t="shared" si="122"/>
        <v>0</v>
      </c>
      <c r="G548" s="89">
        <f t="shared" si="122"/>
        <v>5000</v>
      </c>
    </row>
    <row r="549" spans="1:7">
      <c r="A549" s="178"/>
      <c r="B549" s="46"/>
      <c r="C549" s="4"/>
      <c r="D549" s="52"/>
      <c r="E549" s="52"/>
      <c r="F549" s="52"/>
      <c r="G549" s="93"/>
    </row>
    <row r="550" spans="1:7" s="18" customFormat="1" ht="25.5">
      <c r="A550" s="179"/>
      <c r="B550" s="180">
        <v>89</v>
      </c>
      <c r="C550" s="181" t="s">
        <v>444</v>
      </c>
      <c r="D550" s="52"/>
      <c r="E550" s="52"/>
      <c r="F550" s="52"/>
      <c r="G550" s="93"/>
    </row>
    <row r="551" spans="1:7" s="18" customFormat="1">
      <c r="A551" s="179"/>
      <c r="B551" s="180" t="s">
        <v>445</v>
      </c>
      <c r="C551" s="181" t="s">
        <v>271</v>
      </c>
      <c r="D551" s="55">
        <v>0</v>
      </c>
      <c r="E551" s="55">
        <v>0</v>
      </c>
      <c r="F551" s="55">
        <v>0</v>
      </c>
      <c r="G551" s="89">
        <v>1900</v>
      </c>
    </row>
    <row r="552" spans="1:7" s="18" customFormat="1" ht="25.5">
      <c r="A552" s="179" t="s">
        <v>8</v>
      </c>
      <c r="B552" s="180">
        <v>89</v>
      </c>
      <c r="C552" s="181" t="s">
        <v>444</v>
      </c>
      <c r="D552" s="55">
        <f t="shared" ref="D552:G552" si="123">D551</f>
        <v>0</v>
      </c>
      <c r="E552" s="55">
        <f t="shared" si="123"/>
        <v>0</v>
      </c>
      <c r="F552" s="55">
        <f t="shared" si="123"/>
        <v>0</v>
      </c>
      <c r="G552" s="89">
        <f t="shared" si="123"/>
        <v>1900</v>
      </c>
    </row>
    <row r="553" spans="1:7">
      <c r="A553" s="178"/>
      <c r="B553" s="46"/>
      <c r="C553" s="4"/>
      <c r="D553" s="52"/>
      <c r="E553" s="52"/>
      <c r="F553" s="52"/>
      <c r="G553" s="93"/>
    </row>
    <row r="554" spans="1:7" s="18" customFormat="1">
      <c r="A554" s="179"/>
      <c r="B554" s="180">
        <v>90</v>
      </c>
      <c r="C554" s="181" t="s">
        <v>446</v>
      </c>
      <c r="D554" s="52"/>
      <c r="E554" s="52"/>
      <c r="F554" s="52"/>
      <c r="G554" s="93"/>
    </row>
    <row r="555" spans="1:7" s="18" customFormat="1">
      <c r="A555" s="179"/>
      <c r="B555" s="180" t="s">
        <v>447</v>
      </c>
      <c r="C555" s="181" t="s">
        <v>271</v>
      </c>
      <c r="D555" s="55">
        <v>0</v>
      </c>
      <c r="E555" s="55">
        <v>0</v>
      </c>
      <c r="F555" s="55">
        <v>0</v>
      </c>
      <c r="G555" s="89">
        <v>41582</v>
      </c>
    </row>
    <row r="556" spans="1:7" s="18" customFormat="1">
      <c r="A556" s="147" t="s">
        <v>8</v>
      </c>
      <c r="B556" s="161">
        <v>90</v>
      </c>
      <c r="C556" s="132" t="s">
        <v>446</v>
      </c>
      <c r="D556" s="55">
        <f t="shared" ref="D556:G556" si="124">D555</f>
        <v>0</v>
      </c>
      <c r="E556" s="55">
        <f t="shared" si="124"/>
        <v>0</v>
      </c>
      <c r="F556" s="55">
        <f t="shared" si="124"/>
        <v>0</v>
      </c>
      <c r="G556" s="89">
        <f t="shared" si="124"/>
        <v>41582</v>
      </c>
    </row>
    <row r="557" spans="1:7">
      <c r="A557" s="178"/>
      <c r="B557" s="46"/>
      <c r="C557" s="4"/>
      <c r="D557" s="52"/>
      <c r="E557" s="52"/>
      <c r="F557" s="52"/>
      <c r="G557" s="93"/>
    </row>
    <row r="558" spans="1:7" s="18" customFormat="1" ht="25.5">
      <c r="A558" s="179"/>
      <c r="B558" s="180">
        <v>91</v>
      </c>
      <c r="C558" s="181" t="s">
        <v>449</v>
      </c>
      <c r="D558" s="52"/>
      <c r="E558" s="52"/>
      <c r="F558" s="52"/>
      <c r="G558" s="93"/>
    </row>
    <row r="559" spans="1:7" s="18" customFormat="1">
      <c r="A559" s="179"/>
      <c r="B559" s="180" t="s">
        <v>450</v>
      </c>
      <c r="C559" s="181" t="s">
        <v>271</v>
      </c>
      <c r="D559" s="55">
        <v>0</v>
      </c>
      <c r="E559" s="55">
        <v>0</v>
      </c>
      <c r="F559" s="55">
        <v>0</v>
      </c>
      <c r="G559" s="89">
        <v>10000</v>
      </c>
    </row>
    <row r="560" spans="1:7" s="18" customFormat="1" ht="25.5">
      <c r="A560" s="179" t="s">
        <v>8</v>
      </c>
      <c r="B560" s="180">
        <v>91</v>
      </c>
      <c r="C560" s="181" t="s">
        <v>449</v>
      </c>
      <c r="D560" s="55">
        <f>D559</f>
        <v>0</v>
      </c>
      <c r="E560" s="55">
        <f t="shared" ref="E560:G560" si="125">E559</f>
        <v>0</v>
      </c>
      <c r="F560" s="55">
        <f t="shared" si="125"/>
        <v>0</v>
      </c>
      <c r="G560" s="89">
        <f t="shared" si="125"/>
        <v>10000</v>
      </c>
    </row>
    <row r="561" spans="1:7">
      <c r="A561" s="178" t="s">
        <v>8</v>
      </c>
      <c r="B561" s="46">
        <v>44</v>
      </c>
      <c r="C561" s="4" t="s">
        <v>164</v>
      </c>
      <c r="D561" s="89">
        <f>D460+D464+D468+D472+D476+D480+D484+D488+D492+D496+D500+D504+D508+D512+D516+D520+D524+D528+D532+D536+D540+D544+D548+D552+D556+D560</f>
        <v>3717062</v>
      </c>
      <c r="E561" s="89">
        <f t="shared" ref="E561:G561" si="126">E460+E464+E468+E472+E476+E480+E484+E488+E492+E496+E500+E504+E508+E512+E516+E520+E524+E528+E532+E536+E540+E544+E548+E552+E556+E560</f>
        <v>3976900</v>
      </c>
      <c r="F561" s="89">
        <f t="shared" si="126"/>
        <v>3462336</v>
      </c>
      <c r="G561" s="89">
        <f t="shared" si="126"/>
        <v>4055282</v>
      </c>
    </row>
    <row r="562" spans="1:7">
      <c r="A562" s="178"/>
      <c r="B562" s="46"/>
      <c r="C562" s="4"/>
      <c r="D562" s="93"/>
      <c r="E562" s="93"/>
      <c r="F562" s="93"/>
      <c r="G562" s="42"/>
    </row>
    <row r="563" spans="1:7">
      <c r="A563" s="178"/>
      <c r="B563" s="46">
        <v>45</v>
      </c>
      <c r="C563" s="4" t="s">
        <v>136</v>
      </c>
      <c r="D563" s="52"/>
      <c r="E563" s="52"/>
      <c r="F563" s="52"/>
      <c r="G563" s="42"/>
    </row>
    <row r="564" spans="1:7" ht="54" customHeight="1">
      <c r="A564" s="178"/>
      <c r="B564" s="46">
        <v>52</v>
      </c>
      <c r="C564" s="4" t="s">
        <v>272</v>
      </c>
      <c r="D564" s="52"/>
      <c r="E564" s="52"/>
      <c r="F564" s="52"/>
      <c r="G564" s="42"/>
    </row>
    <row r="565" spans="1:7" ht="15" customHeight="1">
      <c r="A565" s="178"/>
      <c r="B565" s="46" t="s">
        <v>275</v>
      </c>
      <c r="C565" s="4" t="s">
        <v>271</v>
      </c>
      <c r="D565" s="89">
        <v>10000</v>
      </c>
      <c r="E565" s="55">
        <v>0</v>
      </c>
      <c r="F565" s="55">
        <v>0</v>
      </c>
      <c r="G565" s="89">
        <v>18100</v>
      </c>
    </row>
    <row r="566" spans="1:7" ht="54" customHeight="1">
      <c r="A566" s="178" t="s">
        <v>8</v>
      </c>
      <c r="B566" s="46">
        <v>52</v>
      </c>
      <c r="C566" s="4" t="s">
        <v>272</v>
      </c>
      <c r="D566" s="57">
        <f t="shared" ref="D566:G566" si="127">D565</f>
        <v>10000</v>
      </c>
      <c r="E566" s="56">
        <f t="shared" si="127"/>
        <v>0</v>
      </c>
      <c r="F566" s="56">
        <f t="shared" si="127"/>
        <v>0</v>
      </c>
      <c r="G566" s="57">
        <f t="shared" si="127"/>
        <v>18100</v>
      </c>
    </row>
    <row r="567" spans="1:7">
      <c r="A567" s="178"/>
      <c r="B567" s="46"/>
      <c r="C567" s="4"/>
      <c r="D567" s="129"/>
      <c r="E567" s="129"/>
      <c r="F567" s="129"/>
      <c r="G567" s="129"/>
    </row>
    <row r="568" spans="1:7">
      <c r="A568" s="178"/>
      <c r="B568" s="46">
        <v>53</v>
      </c>
      <c r="C568" s="4" t="s">
        <v>273</v>
      </c>
      <c r="D568" s="52"/>
      <c r="E568" s="52"/>
      <c r="F568" s="52"/>
      <c r="G568" s="52"/>
    </row>
    <row r="569" spans="1:7" ht="15" customHeight="1">
      <c r="A569" s="178"/>
      <c r="B569" s="46" t="s">
        <v>274</v>
      </c>
      <c r="C569" s="4" t="s">
        <v>271</v>
      </c>
      <c r="D569" s="89">
        <f>39824</f>
        <v>39824</v>
      </c>
      <c r="E569" s="89">
        <v>60000</v>
      </c>
      <c r="F569" s="89">
        <v>60000</v>
      </c>
      <c r="G569" s="89">
        <v>54600</v>
      </c>
    </row>
    <row r="570" spans="1:7">
      <c r="A570" s="178" t="s">
        <v>8</v>
      </c>
      <c r="B570" s="46">
        <v>53</v>
      </c>
      <c r="C570" s="4" t="s">
        <v>273</v>
      </c>
      <c r="D570" s="57">
        <f t="shared" ref="D570:F570" si="128">D569</f>
        <v>39824</v>
      </c>
      <c r="E570" s="57">
        <f t="shared" si="128"/>
        <v>60000</v>
      </c>
      <c r="F570" s="57">
        <f t="shared" si="128"/>
        <v>60000</v>
      </c>
      <c r="G570" s="57">
        <f>G569</f>
        <v>54600</v>
      </c>
    </row>
    <row r="571" spans="1:7" ht="9.9499999999999993" customHeight="1">
      <c r="A571" s="178"/>
      <c r="B571" s="46"/>
      <c r="C571" s="4"/>
      <c r="D571" s="129"/>
      <c r="E571" s="129"/>
      <c r="F571" s="129"/>
      <c r="G571" s="129"/>
    </row>
    <row r="572" spans="1:7">
      <c r="A572" s="178"/>
      <c r="B572" s="46">
        <v>55</v>
      </c>
      <c r="C572" s="4" t="s">
        <v>285</v>
      </c>
      <c r="D572" s="52"/>
      <c r="E572" s="52"/>
      <c r="F572" s="52"/>
      <c r="G572" s="52"/>
    </row>
    <row r="573" spans="1:7" ht="15" customHeight="1">
      <c r="A573" s="178"/>
      <c r="B573" s="46" t="s">
        <v>286</v>
      </c>
      <c r="C573" s="4" t="s">
        <v>271</v>
      </c>
      <c r="D573" s="89">
        <v>31018</v>
      </c>
      <c r="E573" s="89">
        <v>40000</v>
      </c>
      <c r="F573" s="89">
        <v>40000</v>
      </c>
      <c r="G573" s="89">
        <v>30000</v>
      </c>
    </row>
    <row r="574" spans="1:7">
      <c r="A574" s="178" t="s">
        <v>8</v>
      </c>
      <c r="B574" s="46">
        <v>55</v>
      </c>
      <c r="C574" s="4" t="s">
        <v>285</v>
      </c>
      <c r="D574" s="57">
        <f t="shared" ref="D574:G574" si="129">D573</f>
        <v>31018</v>
      </c>
      <c r="E574" s="57">
        <f t="shared" si="129"/>
        <v>40000</v>
      </c>
      <c r="F574" s="57">
        <f t="shared" si="129"/>
        <v>40000</v>
      </c>
      <c r="G574" s="57">
        <f t="shared" si="129"/>
        <v>30000</v>
      </c>
    </row>
    <row r="575" spans="1:7">
      <c r="A575" s="178"/>
      <c r="B575" s="46"/>
      <c r="C575" s="4"/>
      <c r="D575" s="129"/>
      <c r="E575" s="129"/>
      <c r="F575" s="129"/>
      <c r="G575" s="139"/>
    </row>
    <row r="576" spans="1:7" ht="55.5" customHeight="1">
      <c r="A576" s="114"/>
      <c r="B576" s="95">
        <v>57</v>
      </c>
      <c r="C576" s="96" t="s">
        <v>299</v>
      </c>
      <c r="D576" s="52"/>
      <c r="E576" s="52"/>
      <c r="F576" s="52"/>
      <c r="G576" s="93"/>
    </row>
    <row r="577" spans="1:7">
      <c r="A577" s="114"/>
      <c r="B577" s="95" t="s">
        <v>300</v>
      </c>
      <c r="C577" s="96" t="s">
        <v>271</v>
      </c>
      <c r="D577" s="93">
        <v>10511</v>
      </c>
      <c r="E577" s="52">
        <v>0</v>
      </c>
      <c r="F577" s="52">
        <v>0</v>
      </c>
      <c r="G577" s="52">
        <v>0</v>
      </c>
    </row>
    <row r="578" spans="1:7" ht="54.95" customHeight="1">
      <c r="A578" s="114" t="s">
        <v>8</v>
      </c>
      <c r="B578" s="95">
        <v>57</v>
      </c>
      <c r="C578" s="96" t="s">
        <v>299</v>
      </c>
      <c r="D578" s="57">
        <f t="shared" ref="D578:G578" si="130">D577</f>
        <v>10511</v>
      </c>
      <c r="E578" s="56">
        <f t="shared" si="130"/>
        <v>0</v>
      </c>
      <c r="F578" s="56">
        <f t="shared" si="130"/>
        <v>0</v>
      </c>
      <c r="G578" s="56">
        <f t="shared" si="130"/>
        <v>0</v>
      </c>
    </row>
    <row r="579" spans="1:7">
      <c r="A579" s="114"/>
      <c r="B579" s="95"/>
      <c r="C579" s="96"/>
      <c r="D579" s="52"/>
      <c r="E579" s="52"/>
      <c r="F579" s="93"/>
      <c r="G579" s="52"/>
    </row>
    <row r="580" spans="1:7" ht="40.700000000000003" customHeight="1">
      <c r="A580" s="114"/>
      <c r="B580" s="95">
        <v>58</v>
      </c>
      <c r="C580" s="96" t="s">
        <v>305</v>
      </c>
      <c r="D580" s="52"/>
      <c r="E580" s="52"/>
      <c r="F580" s="52"/>
      <c r="G580" s="93"/>
    </row>
    <row r="581" spans="1:7">
      <c r="A581" s="114"/>
      <c r="B581" s="95" t="s">
        <v>306</v>
      </c>
      <c r="C581" s="96" t="s">
        <v>271</v>
      </c>
      <c r="D581" s="93">
        <v>4680</v>
      </c>
      <c r="E581" s="52">
        <v>0</v>
      </c>
      <c r="F581" s="52">
        <v>0</v>
      </c>
      <c r="G581" s="52">
        <v>0</v>
      </c>
    </row>
    <row r="582" spans="1:7" ht="43.5" customHeight="1">
      <c r="A582" s="114" t="s">
        <v>8</v>
      </c>
      <c r="B582" s="95">
        <v>58</v>
      </c>
      <c r="C582" s="96" t="s">
        <v>305</v>
      </c>
      <c r="D582" s="57">
        <f t="shared" ref="D582:G582" si="131">D581</f>
        <v>4680</v>
      </c>
      <c r="E582" s="56">
        <f t="shared" si="131"/>
        <v>0</v>
      </c>
      <c r="F582" s="56">
        <f t="shared" si="131"/>
        <v>0</v>
      </c>
      <c r="G582" s="56">
        <f t="shared" si="131"/>
        <v>0</v>
      </c>
    </row>
    <row r="583" spans="1:7">
      <c r="A583" s="114"/>
      <c r="B583" s="95"/>
      <c r="C583" s="96"/>
      <c r="D583" s="52"/>
      <c r="E583" s="52"/>
      <c r="F583" s="93"/>
      <c r="G583" s="52"/>
    </row>
    <row r="584" spans="1:7" ht="68.25" customHeight="1">
      <c r="A584" s="114"/>
      <c r="B584" s="95">
        <v>59</v>
      </c>
      <c r="C584" s="96" t="s">
        <v>307</v>
      </c>
      <c r="D584" s="52"/>
      <c r="E584" s="52"/>
      <c r="F584" s="52"/>
      <c r="G584" s="93"/>
    </row>
    <row r="585" spans="1:7">
      <c r="A585" s="147"/>
      <c r="B585" s="161" t="s">
        <v>308</v>
      </c>
      <c r="C585" s="112" t="s">
        <v>271</v>
      </c>
      <c r="D585" s="89">
        <v>18700</v>
      </c>
      <c r="E585" s="55">
        <v>0</v>
      </c>
      <c r="F585" s="55">
        <v>0</v>
      </c>
      <c r="G585" s="55">
        <v>0</v>
      </c>
    </row>
    <row r="586" spans="1:7" ht="67.7" customHeight="1">
      <c r="A586" s="114" t="s">
        <v>8</v>
      </c>
      <c r="B586" s="95">
        <v>59</v>
      </c>
      <c r="C586" s="96" t="s">
        <v>307</v>
      </c>
      <c r="D586" s="89">
        <f t="shared" ref="D586:G586" si="132">D585</f>
        <v>18700</v>
      </c>
      <c r="E586" s="55">
        <f t="shared" si="132"/>
        <v>0</v>
      </c>
      <c r="F586" s="55">
        <f t="shared" si="132"/>
        <v>0</v>
      </c>
      <c r="G586" s="55">
        <f t="shared" si="132"/>
        <v>0</v>
      </c>
    </row>
    <row r="587" spans="1:7">
      <c r="A587" s="114"/>
      <c r="B587" s="95"/>
      <c r="C587" s="96"/>
      <c r="D587" s="52"/>
      <c r="E587" s="52"/>
      <c r="F587" s="93"/>
      <c r="G587" s="52"/>
    </row>
    <row r="588" spans="1:7">
      <c r="A588" s="114"/>
      <c r="B588" s="95">
        <v>60</v>
      </c>
      <c r="C588" s="96" t="s">
        <v>309</v>
      </c>
      <c r="D588" s="52"/>
      <c r="E588" s="52"/>
      <c r="F588" s="52"/>
      <c r="G588" s="93"/>
    </row>
    <row r="589" spans="1:7">
      <c r="A589" s="114"/>
      <c r="B589" s="95" t="s">
        <v>310</v>
      </c>
      <c r="C589" s="96" t="s">
        <v>233</v>
      </c>
      <c r="D589" s="93">
        <v>6256</v>
      </c>
      <c r="E589" s="52">
        <v>0</v>
      </c>
      <c r="F589" s="52">
        <v>0</v>
      </c>
      <c r="G589" s="52">
        <v>0</v>
      </c>
    </row>
    <row r="590" spans="1:7">
      <c r="A590" s="114" t="s">
        <v>8</v>
      </c>
      <c r="B590" s="95">
        <v>60</v>
      </c>
      <c r="C590" s="96" t="s">
        <v>309</v>
      </c>
      <c r="D590" s="57">
        <f t="shared" ref="D590:G590" si="133">D589</f>
        <v>6256</v>
      </c>
      <c r="E590" s="56">
        <f t="shared" si="133"/>
        <v>0</v>
      </c>
      <c r="F590" s="56">
        <f t="shared" si="133"/>
        <v>0</v>
      </c>
      <c r="G590" s="56">
        <f t="shared" si="133"/>
        <v>0</v>
      </c>
    </row>
    <row r="591" spans="1:7" ht="10.5" customHeight="1">
      <c r="A591" s="114"/>
      <c r="B591" s="95"/>
      <c r="C591" s="96"/>
      <c r="D591" s="52"/>
      <c r="E591" s="52"/>
      <c r="F591" s="93"/>
      <c r="G591" s="52"/>
    </row>
    <row r="592" spans="1:7">
      <c r="A592" s="114"/>
      <c r="B592" s="95">
        <v>61</v>
      </c>
      <c r="C592" s="96" t="s">
        <v>365</v>
      </c>
      <c r="D592" s="52"/>
      <c r="E592" s="52"/>
      <c r="F592" s="52"/>
      <c r="G592" s="93"/>
    </row>
    <row r="593" spans="1:7">
      <c r="A593" s="114"/>
      <c r="B593" s="95" t="s">
        <v>364</v>
      </c>
      <c r="C593" s="96" t="s">
        <v>366</v>
      </c>
      <c r="D593" s="52">
        <v>0</v>
      </c>
      <c r="E593" s="93">
        <v>5000</v>
      </c>
      <c r="F593" s="93">
        <v>5000</v>
      </c>
      <c r="G593" s="52">
        <v>0</v>
      </c>
    </row>
    <row r="594" spans="1:7">
      <c r="A594" s="114" t="s">
        <v>8</v>
      </c>
      <c r="B594" s="95">
        <v>61</v>
      </c>
      <c r="C594" s="96" t="s">
        <v>365</v>
      </c>
      <c r="D594" s="56">
        <f t="shared" ref="D594:G594" si="134">D593</f>
        <v>0</v>
      </c>
      <c r="E594" s="57">
        <f t="shared" si="134"/>
        <v>5000</v>
      </c>
      <c r="F594" s="57">
        <f t="shared" si="134"/>
        <v>5000</v>
      </c>
      <c r="G594" s="56">
        <f t="shared" si="134"/>
        <v>0</v>
      </c>
    </row>
    <row r="595" spans="1:7">
      <c r="A595" s="114"/>
      <c r="B595" s="95"/>
      <c r="C595" s="96"/>
      <c r="D595" s="52"/>
      <c r="E595" s="52"/>
      <c r="F595" s="93"/>
      <c r="G595" s="52"/>
    </row>
    <row r="596" spans="1:7" ht="25.5">
      <c r="A596" s="114"/>
      <c r="B596" s="95">
        <v>62</v>
      </c>
      <c r="C596" s="96" t="s">
        <v>367</v>
      </c>
      <c r="D596" s="52"/>
      <c r="E596" s="52"/>
      <c r="F596" s="52"/>
      <c r="G596" s="93"/>
    </row>
    <row r="597" spans="1:7">
      <c r="A597" s="114"/>
      <c r="B597" s="95" t="s">
        <v>368</v>
      </c>
      <c r="C597" s="96" t="s">
        <v>271</v>
      </c>
      <c r="D597" s="52">
        <v>0</v>
      </c>
      <c r="E597" s="93">
        <v>8500</v>
      </c>
      <c r="F597" s="93">
        <v>8500</v>
      </c>
      <c r="G597" s="52">
        <v>0</v>
      </c>
    </row>
    <row r="598" spans="1:7" ht="25.5">
      <c r="A598" s="114" t="s">
        <v>8</v>
      </c>
      <c r="B598" s="95">
        <v>62</v>
      </c>
      <c r="C598" s="96" t="s">
        <v>367</v>
      </c>
      <c r="D598" s="56">
        <f t="shared" ref="D598:G598" si="135">D597</f>
        <v>0</v>
      </c>
      <c r="E598" s="57">
        <f t="shared" si="135"/>
        <v>8500</v>
      </c>
      <c r="F598" s="57">
        <f t="shared" si="135"/>
        <v>8500</v>
      </c>
      <c r="G598" s="56">
        <f t="shared" si="135"/>
        <v>0</v>
      </c>
    </row>
    <row r="599" spans="1:7">
      <c r="A599" s="114"/>
      <c r="B599" s="95"/>
      <c r="C599" s="96"/>
      <c r="D599" s="52"/>
      <c r="E599" s="52"/>
      <c r="F599" s="93"/>
      <c r="G599" s="52"/>
    </row>
    <row r="600" spans="1:7" ht="25.5">
      <c r="A600" s="114"/>
      <c r="B600" s="95">
        <v>63</v>
      </c>
      <c r="C600" s="96" t="s">
        <v>383</v>
      </c>
      <c r="D600" s="52"/>
      <c r="E600" s="52"/>
      <c r="F600" s="52"/>
      <c r="G600" s="93"/>
    </row>
    <row r="601" spans="1:7">
      <c r="A601" s="114"/>
      <c r="B601" s="95" t="s">
        <v>384</v>
      </c>
      <c r="C601" s="96" t="s">
        <v>271</v>
      </c>
      <c r="D601" s="52">
        <v>0</v>
      </c>
      <c r="E601" s="93">
        <v>5000</v>
      </c>
      <c r="F601" s="93">
        <v>5000</v>
      </c>
      <c r="G601" s="93">
        <v>7400</v>
      </c>
    </row>
    <row r="602" spans="1:7" ht="25.5">
      <c r="A602" s="114" t="s">
        <v>8</v>
      </c>
      <c r="B602" s="95">
        <v>63</v>
      </c>
      <c r="C602" s="96" t="s">
        <v>383</v>
      </c>
      <c r="D602" s="56">
        <f t="shared" ref="D602:G602" si="136">D601</f>
        <v>0</v>
      </c>
      <c r="E602" s="57">
        <f t="shared" si="136"/>
        <v>5000</v>
      </c>
      <c r="F602" s="57">
        <f t="shared" si="136"/>
        <v>5000</v>
      </c>
      <c r="G602" s="57">
        <f t="shared" si="136"/>
        <v>7400</v>
      </c>
    </row>
    <row r="603" spans="1:7">
      <c r="A603" s="178" t="s">
        <v>8</v>
      </c>
      <c r="B603" s="46">
        <v>45</v>
      </c>
      <c r="C603" s="4" t="s">
        <v>136</v>
      </c>
      <c r="D603" s="57">
        <f>D566+D570+D574+D578+D582+D586+D590+D594+D598+D602</f>
        <v>120989</v>
      </c>
      <c r="E603" s="57">
        <f t="shared" ref="E603:G603" si="137">E566+E570+E574+E578+E582+E586+E590+E594+E598+E602</f>
        <v>118500</v>
      </c>
      <c r="F603" s="57">
        <f t="shared" si="137"/>
        <v>118500</v>
      </c>
      <c r="G603" s="57">
        <f t="shared" si="137"/>
        <v>110100</v>
      </c>
    </row>
    <row r="604" spans="1:7" ht="13.9" customHeight="1">
      <c r="A604" s="178"/>
      <c r="B604" s="46"/>
      <c r="C604" s="4"/>
      <c r="D604" s="45"/>
      <c r="E604" s="40"/>
      <c r="F604" s="40"/>
      <c r="G604" s="8"/>
    </row>
    <row r="605" spans="1:7" ht="13.9" customHeight="1">
      <c r="A605" s="178"/>
      <c r="B605" s="46">
        <v>46</v>
      </c>
      <c r="C605" s="4" t="s">
        <v>141</v>
      </c>
      <c r="D605" s="45"/>
      <c r="E605" s="45"/>
      <c r="F605" s="45"/>
      <c r="G605" s="8"/>
    </row>
    <row r="606" spans="1:7" s="18" customFormat="1" ht="53.25" customHeight="1">
      <c r="A606" s="178"/>
      <c r="B606" s="46">
        <v>52</v>
      </c>
      <c r="C606" s="4" t="s">
        <v>318</v>
      </c>
      <c r="D606" s="8"/>
      <c r="E606" s="8"/>
      <c r="F606" s="8"/>
      <c r="G606" s="8"/>
    </row>
    <row r="607" spans="1:7" s="18" customFormat="1" ht="13.9" customHeight="1">
      <c r="A607" s="178"/>
      <c r="B607" s="46" t="s">
        <v>311</v>
      </c>
      <c r="C607" s="4" t="s">
        <v>271</v>
      </c>
      <c r="D607" s="93">
        <v>10000</v>
      </c>
      <c r="E607" s="93">
        <v>8800</v>
      </c>
      <c r="F607" s="93">
        <v>8800</v>
      </c>
      <c r="G607" s="52">
        <v>0</v>
      </c>
    </row>
    <row r="608" spans="1:7" s="18" customFormat="1" ht="53.25" customHeight="1">
      <c r="A608" s="178" t="s">
        <v>8</v>
      </c>
      <c r="B608" s="46">
        <v>52</v>
      </c>
      <c r="C608" s="4" t="s">
        <v>318</v>
      </c>
      <c r="D608" s="93">
        <f t="shared" ref="D608:G608" si="138">SUM(D607)</f>
        <v>10000</v>
      </c>
      <c r="E608" s="93">
        <f t="shared" si="138"/>
        <v>8800</v>
      </c>
      <c r="F608" s="93">
        <f t="shared" si="138"/>
        <v>8800</v>
      </c>
      <c r="G608" s="52">
        <f t="shared" si="138"/>
        <v>0</v>
      </c>
    </row>
    <row r="609" spans="1:7" ht="13.9" customHeight="1">
      <c r="A609" s="178" t="s">
        <v>8</v>
      </c>
      <c r="B609" s="46">
        <v>46</v>
      </c>
      <c r="C609" s="4" t="s">
        <v>141</v>
      </c>
      <c r="D609" s="89">
        <f t="shared" ref="D609:G609" si="139">D608</f>
        <v>10000</v>
      </c>
      <c r="E609" s="89">
        <f t="shared" si="139"/>
        <v>8800</v>
      </c>
      <c r="F609" s="89">
        <f t="shared" si="139"/>
        <v>8800</v>
      </c>
      <c r="G609" s="55">
        <f t="shared" si="139"/>
        <v>0</v>
      </c>
    </row>
    <row r="610" spans="1:7" ht="11.1" customHeight="1">
      <c r="A610" s="178"/>
      <c r="B610" s="46"/>
      <c r="C610" s="4"/>
      <c r="D610" s="52"/>
      <c r="E610" s="52"/>
      <c r="F610" s="52"/>
      <c r="G610" s="42"/>
    </row>
    <row r="611" spans="1:7" ht="13.9" customHeight="1">
      <c r="A611" s="178"/>
      <c r="B611" s="46">
        <v>47</v>
      </c>
      <c r="C611" s="4" t="s">
        <v>146</v>
      </c>
      <c r="D611" s="52"/>
      <c r="E611" s="52"/>
      <c r="F611" s="52"/>
      <c r="G611" s="42"/>
    </row>
    <row r="612" spans="1:7" ht="54" customHeight="1">
      <c r="A612" s="114"/>
      <c r="B612" s="111">
        <v>53</v>
      </c>
      <c r="C612" s="140" t="s">
        <v>326</v>
      </c>
      <c r="D612" s="52"/>
      <c r="E612" s="52"/>
      <c r="F612" s="52"/>
      <c r="G612" s="93"/>
    </row>
    <row r="613" spans="1:7" ht="13.9" customHeight="1">
      <c r="A613" s="114"/>
      <c r="B613" s="95" t="s">
        <v>312</v>
      </c>
      <c r="C613" s="96" t="s">
        <v>271</v>
      </c>
      <c r="D613" s="93">
        <v>6400</v>
      </c>
      <c r="E613" s="52">
        <v>0</v>
      </c>
      <c r="F613" s="52">
        <v>0</v>
      </c>
      <c r="G613" s="52">
        <v>0</v>
      </c>
    </row>
    <row r="614" spans="1:7" ht="54.95" customHeight="1">
      <c r="A614" s="147" t="s">
        <v>8</v>
      </c>
      <c r="B614" s="208">
        <v>53</v>
      </c>
      <c r="C614" s="209" t="s">
        <v>326</v>
      </c>
      <c r="D614" s="57">
        <f t="shared" ref="D614:G614" si="140">D613</f>
        <v>6400</v>
      </c>
      <c r="E614" s="56">
        <f t="shared" si="140"/>
        <v>0</v>
      </c>
      <c r="F614" s="56">
        <f t="shared" si="140"/>
        <v>0</v>
      </c>
      <c r="G614" s="56">
        <f t="shared" si="140"/>
        <v>0</v>
      </c>
    </row>
    <row r="615" spans="1:7" ht="13.9" customHeight="1">
      <c r="A615" s="114"/>
      <c r="B615" s="120"/>
      <c r="C615" s="140"/>
      <c r="D615" s="52"/>
      <c r="E615" s="52"/>
      <c r="F615" s="93"/>
      <c r="G615" s="52"/>
    </row>
    <row r="616" spans="1:7" ht="41.25" customHeight="1">
      <c r="A616" s="114"/>
      <c r="B616" s="111">
        <v>54</v>
      </c>
      <c r="C616" s="140" t="s">
        <v>313</v>
      </c>
      <c r="D616" s="52"/>
      <c r="E616" s="52"/>
      <c r="F616" s="52"/>
      <c r="G616" s="93"/>
    </row>
    <row r="617" spans="1:7" ht="13.9" customHeight="1">
      <c r="A617" s="114"/>
      <c r="B617" s="95" t="s">
        <v>314</v>
      </c>
      <c r="C617" s="96" t="s">
        <v>271</v>
      </c>
      <c r="D617" s="89">
        <v>8599</v>
      </c>
      <c r="E617" s="55">
        <v>0</v>
      </c>
      <c r="F617" s="55">
        <v>0</v>
      </c>
      <c r="G617" s="55">
        <v>0</v>
      </c>
    </row>
    <row r="618" spans="1:7" ht="41.25" customHeight="1">
      <c r="A618" s="114" t="s">
        <v>8</v>
      </c>
      <c r="B618" s="111">
        <v>54</v>
      </c>
      <c r="C618" s="140" t="s">
        <v>313</v>
      </c>
      <c r="D618" s="89">
        <f t="shared" ref="D618:G618" si="141">D617</f>
        <v>8599</v>
      </c>
      <c r="E618" s="55">
        <f t="shared" si="141"/>
        <v>0</v>
      </c>
      <c r="F618" s="55">
        <f t="shared" si="141"/>
        <v>0</v>
      </c>
      <c r="G618" s="55">
        <f t="shared" si="141"/>
        <v>0</v>
      </c>
    </row>
    <row r="619" spans="1:7" ht="13.9" customHeight="1">
      <c r="A619" s="114"/>
      <c r="B619" s="120"/>
      <c r="C619" s="140"/>
      <c r="D619" s="52"/>
      <c r="E619" s="52"/>
      <c r="F619" s="93"/>
      <c r="G619" s="52"/>
    </row>
    <row r="620" spans="1:7" ht="27.95" customHeight="1">
      <c r="A620" s="114"/>
      <c r="B620" s="111">
        <v>56</v>
      </c>
      <c r="C620" s="140" t="s">
        <v>357</v>
      </c>
      <c r="D620" s="52"/>
      <c r="E620" s="52"/>
      <c r="F620" s="93"/>
      <c r="G620" s="52"/>
    </row>
    <row r="621" spans="1:7" ht="13.9" customHeight="1">
      <c r="A621" s="114"/>
      <c r="B621" s="146" t="s">
        <v>342</v>
      </c>
      <c r="C621" s="96" t="s">
        <v>271</v>
      </c>
      <c r="D621" s="93">
        <v>4543</v>
      </c>
      <c r="E621" s="52">
        <v>0</v>
      </c>
      <c r="F621" s="52">
        <v>0</v>
      </c>
      <c r="G621" s="52">
        <v>0</v>
      </c>
    </row>
    <row r="622" spans="1:7" ht="27.95" customHeight="1">
      <c r="A622" s="114" t="s">
        <v>8</v>
      </c>
      <c r="B622" s="111">
        <v>56</v>
      </c>
      <c r="C622" s="140" t="s">
        <v>357</v>
      </c>
      <c r="D622" s="57">
        <f t="shared" ref="D622:F622" si="142">SUM(D621)</f>
        <v>4543</v>
      </c>
      <c r="E622" s="56">
        <f t="shared" si="142"/>
        <v>0</v>
      </c>
      <c r="F622" s="56">
        <f t="shared" si="142"/>
        <v>0</v>
      </c>
      <c r="G622" s="56">
        <f t="shared" ref="G622" si="143">SUM(G621)</f>
        <v>0</v>
      </c>
    </row>
    <row r="623" spans="1:7" ht="13.9" customHeight="1">
      <c r="A623" s="114"/>
      <c r="B623" s="120"/>
      <c r="C623" s="140"/>
      <c r="D623" s="52"/>
      <c r="E623" s="52"/>
      <c r="F623" s="93"/>
      <c r="G623" s="52"/>
    </row>
    <row r="624" spans="1:7" ht="27.95" customHeight="1">
      <c r="A624" s="114"/>
      <c r="B624" s="160">
        <v>57</v>
      </c>
      <c r="C624" s="140" t="s">
        <v>376</v>
      </c>
      <c r="D624" s="52"/>
      <c r="E624" s="52"/>
      <c r="F624" s="93"/>
      <c r="G624" s="52"/>
    </row>
    <row r="625" spans="1:7" ht="13.9" customHeight="1">
      <c r="A625" s="114"/>
      <c r="B625" s="210" t="s">
        <v>377</v>
      </c>
      <c r="C625" s="96" t="s">
        <v>271</v>
      </c>
      <c r="D625" s="55">
        <v>0</v>
      </c>
      <c r="E625" s="89">
        <v>5800</v>
      </c>
      <c r="F625" s="89">
        <v>5800</v>
      </c>
      <c r="G625" s="55">
        <v>0</v>
      </c>
    </row>
    <row r="626" spans="1:7" ht="27.95" customHeight="1">
      <c r="A626" s="114" t="s">
        <v>8</v>
      </c>
      <c r="B626" s="160">
        <v>57</v>
      </c>
      <c r="C626" s="140" t="s">
        <v>376</v>
      </c>
      <c r="D626" s="55">
        <f t="shared" ref="D626:F626" si="144">SUM(D625)</f>
        <v>0</v>
      </c>
      <c r="E626" s="89">
        <f t="shared" si="144"/>
        <v>5800</v>
      </c>
      <c r="F626" s="89">
        <f t="shared" si="144"/>
        <v>5800</v>
      </c>
      <c r="G626" s="55">
        <f t="shared" ref="G626" si="145">SUM(G625)</f>
        <v>0</v>
      </c>
    </row>
    <row r="627" spans="1:7" ht="13.9" customHeight="1">
      <c r="A627" s="114"/>
      <c r="B627" s="142"/>
      <c r="C627" s="140"/>
      <c r="D627" s="52"/>
      <c r="E627" s="52"/>
      <c r="F627" s="93"/>
      <c r="G627" s="52"/>
    </row>
    <row r="628" spans="1:7" ht="51">
      <c r="A628" s="114"/>
      <c r="B628" s="160">
        <v>58</v>
      </c>
      <c r="C628" s="140" t="s">
        <v>422</v>
      </c>
      <c r="D628" s="52"/>
      <c r="E628" s="52"/>
      <c r="F628" s="93"/>
      <c r="G628" s="52"/>
    </row>
    <row r="629" spans="1:7" ht="13.9" customHeight="1">
      <c r="A629" s="114"/>
      <c r="B629" s="210" t="s">
        <v>423</v>
      </c>
      <c r="C629" s="96" t="s">
        <v>271</v>
      </c>
      <c r="D629" s="55">
        <v>0</v>
      </c>
      <c r="E629" s="55">
        <v>0</v>
      </c>
      <c r="F629" s="55">
        <v>0</v>
      </c>
      <c r="G629" s="89">
        <v>27600</v>
      </c>
    </row>
    <row r="630" spans="1:7" ht="27.95" customHeight="1">
      <c r="A630" s="114" t="s">
        <v>8</v>
      </c>
      <c r="B630" s="160">
        <v>58</v>
      </c>
      <c r="C630" s="140" t="s">
        <v>422</v>
      </c>
      <c r="D630" s="55">
        <f t="shared" ref="D630:F630" si="146">SUM(D629)</f>
        <v>0</v>
      </c>
      <c r="E630" s="55">
        <f t="shared" si="146"/>
        <v>0</v>
      </c>
      <c r="F630" s="55">
        <f t="shared" si="146"/>
        <v>0</v>
      </c>
      <c r="G630" s="89">
        <f t="shared" ref="G630" si="147">SUM(G629)</f>
        <v>27600</v>
      </c>
    </row>
    <row r="631" spans="1:7" ht="13.9" customHeight="1">
      <c r="A631" s="178" t="s">
        <v>8</v>
      </c>
      <c r="B631" s="46">
        <v>47</v>
      </c>
      <c r="C631" s="4" t="s">
        <v>146</v>
      </c>
      <c r="D631" s="57">
        <f>D614+D618+D622+D626+D630</f>
        <v>19542</v>
      </c>
      <c r="E631" s="57">
        <f t="shared" ref="E631:G631" si="148">E614+E618+E622+E626+E630</f>
        <v>5800</v>
      </c>
      <c r="F631" s="57">
        <f t="shared" si="148"/>
        <v>5800</v>
      </c>
      <c r="G631" s="57">
        <f t="shared" si="148"/>
        <v>27600</v>
      </c>
    </row>
    <row r="632" spans="1:7" ht="13.9" customHeight="1">
      <c r="A632" s="178"/>
      <c r="B632" s="46"/>
      <c r="C632" s="4"/>
      <c r="D632" s="52"/>
      <c r="E632" s="52"/>
      <c r="F632" s="52"/>
      <c r="G632" s="52"/>
    </row>
    <row r="633" spans="1:7" ht="13.9" customHeight="1">
      <c r="A633" s="178"/>
      <c r="B633" s="46">
        <v>48</v>
      </c>
      <c r="C633" s="4" t="s">
        <v>151</v>
      </c>
      <c r="D633" s="52"/>
      <c r="E633" s="52"/>
      <c r="F633" s="52"/>
      <c r="G633" s="42"/>
    </row>
    <row r="634" spans="1:7" ht="27.95" customHeight="1">
      <c r="A634" s="178"/>
      <c r="B634" s="117">
        <v>51</v>
      </c>
      <c r="C634" s="130" t="s">
        <v>277</v>
      </c>
      <c r="D634" s="52"/>
      <c r="E634" s="52"/>
      <c r="F634" s="52"/>
      <c r="G634" s="42"/>
    </row>
    <row r="635" spans="1:7" ht="13.9" customHeight="1">
      <c r="A635" s="178"/>
      <c r="B635" s="46" t="s">
        <v>278</v>
      </c>
      <c r="C635" s="4" t="s">
        <v>271</v>
      </c>
      <c r="D635" s="93">
        <v>4664</v>
      </c>
      <c r="E635" s="52">
        <v>0</v>
      </c>
      <c r="F635" s="52">
        <v>0</v>
      </c>
      <c r="G635" s="55">
        <v>0</v>
      </c>
    </row>
    <row r="636" spans="1:7" ht="27.95" customHeight="1">
      <c r="A636" s="178" t="s">
        <v>8</v>
      </c>
      <c r="B636" s="117">
        <v>51</v>
      </c>
      <c r="C636" s="130" t="s">
        <v>277</v>
      </c>
      <c r="D636" s="57">
        <f t="shared" ref="D636:G636" si="149">D635</f>
        <v>4664</v>
      </c>
      <c r="E636" s="56">
        <f t="shared" si="149"/>
        <v>0</v>
      </c>
      <c r="F636" s="56">
        <f t="shared" si="149"/>
        <v>0</v>
      </c>
      <c r="G636" s="56">
        <f t="shared" si="149"/>
        <v>0</v>
      </c>
    </row>
    <row r="637" spans="1:7">
      <c r="A637" s="178"/>
      <c r="B637" s="117"/>
      <c r="C637" s="130"/>
      <c r="D637" s="129"/>
      <c r="E637" s="139"/>
      <c r="F637" s="139"/>
      <c r="G637" s="139"/>
    </row>
    <row r="638" spans="1:7" ht="38.25">
      <c r="A638" s="178"/>
      <c r="B638" s="117">
        <v>52</v>
      </c>
      <c r="C638" s="130" t="s">
        <v>345</v>
      </c>
      <c r="D638" s="52"/>
      <c r="E638" s="93"/>
      <c r="F638" s="93"/>
      <c r="G638" s="93"/>
    </row>
    <row r="639" spans="1:7">
      <c r="A639" s="178"/>
      <c r="B639" s="46" t="s">
        <v>346</v>
      </c>
      <c r="C639" s="4" t="s">
        <v>271</v>
      </c>
      <c r="D639" s="89">
        <v>4922</v>
      </c>
      <c r="E639" s="55">
        <v>0</v>
      </c>
      <c r="F639" s="55">
        <v>0</v>
      </c>
      <c r="G639" s="55">
        <v>0</v>
      </c>
    </row>
    <row r="640" spans="1:7" ht="38.25">
      <c r="A640" s="178" t="s">
        <v>8</v>
      </c>
      <c r="B640" s="117">
        <v>52</v>
      </c>
      <c r="C640" s="130" t="s">
        <v>345</v>
      </c>
      <c r="D640" s="57">
        <f t="shared" ref="D640:F640" si="150">SUM(D639)</f>
        <v>4922</v>
      </c>
      <c r="E640" s="56">
        <f t="shared" si="150"/>
        <v>0</v>
      </c>
      <c r="F640" s="56">
        <f t="shared" si="150"/>
        <v>0</v>
      </c>
      <c r="G640" s="56">
        <f t="shared" ref="G640" si="151">SUM(G639)</f>
        <v>0</v>
      </c>
    </row>
    <row r="641" spans="1:7">
      <c r="A641" s="178"/>
      <c r="B641" s="117"/>
      <c r="C641" s="130"/>
      <c r="D641" s="129"/>
      <c r="E641" s="129"/>
      <c r="F641" s="129"/>
      <c r="G641" s="139"/>
    </row>
    <row r="642" spans="1:7" ht="28.5" customHeight="1">
      <c r="A642" s="178"/>
      <c r="B642" s="117">
        <v>53</v>
      </c>
      <c r="C642" s="130" t="s">
        <v>347</v>
      </c>
      <c r="D642" s="52"/>
      <c r="E642" s="52"/>
      <c r="F642" s="52"/>
      <c r="G642" s="93"/>
    </row>
    <row r="643" spans="1:7">
      <c r="A643" s="178"/>
      <c r="B643" s="46" t="s">
        <v>348</v>
      </c>
      <c r="C643" s="4" t="s">
        <v>271</v>
      </c>
      <c r="D643" s="93">
        <f>1949</f>
        <v>1949</v>
      </c>
      <c r="E643" s="52">
        <v>0</v>
      </c>
      <c r="F643" s="52">
        <v>0</v>
      </c>
      <c r="G643" s="52">
        <v>0</v>
      </c>
    </row>
    <row r="644" spans="1:7" ht="27" customHeight="1">
      <c r="A644" s="54" t="s">
        <v>8</v>
      </c>
      <c r="B644" s="211">
        <v>53</v>
      </c>
      <c r="C644" s="212" t="s">
        <v>347</v>
      </c>
      <c r="D644" s="57">
        <f t="shared" ref="D644:F644" si="152">SUM(D643)</f>
        <v>1949</v>
      </c>
      <c r="E644" s="56">
        <f t="shared" si="152"/>
        <v>0</v>
      </c>
      <c r="F644" s="56">
        <f t="shared" si="152"/>
        <v>0</v>
      </c>
      <c r="G644" s="56">
        <f t="shared" ref="G644" si="153">SUM(G643)</f>
        <v>0</v>
      </c>
    </row>
    <row r="645" spans="1:7">
      <c r="A645" s="178"/>
      <c r="B645" s="117"/>
      <c r="C645" s="130"/>
      <c r="D645" s="52"/>
      <c r="E645" s="52"/>
      <c r="F645" s="52"/>
      <c r="G645" s="93"/>
    </row>
    <row r="646" spans="1:7" ht="38.25">
      <c r="A646" s="178"/>
      <c r="B646" s="117">
        <v>54</v>
      </c>
      <c r="C646" s="130" t="s">
        <v>420</v>
      </c>
      <c r="D646" s="52"/>
      <c r="E646" s="52"/>
      <c r="F646" s="52"/>
      <c r="G646" s="93"/>
    </row>
    <row r="647" spans="1:7">
      <c r="A647" s="178"/>
      <c r="B647" s="46" t="s">
        <v>421</v>
      </c>
      <c r="C647" s="4" t="s">
        <v>271</v>
      </c>
      <c r="D647" s="52">
        <v>0</v>
      </c>
      <c r="E647" s="52">
        <v>0</v>
      </c>
      <c r="F647" s="52">
        <v>0</v>
      </c>
      <c r="G647" s="93">
        <v>10000</v>
      </c>
    </row>
    <row r="648" spans="1:7" ht="27" customHeight="1">
      <c r="A648" s="178" t="s">
        <v>8</v>
      </c>
      <c r="B648" s="117">
        <v>54</v>
      </c>
      <c r="C648" s="130" t="s">
        <v>420</v>
      </c>
      <c r="D648" s="56">
        <f t="shared" ref="D648:F648" si="154">SUM(D647)</f>
        <v>0</v>
      </c>
      <c r="E648" s="56">
        <f t="shared" si="154"/>
        <v>0</v>
      </c>
      <c r="F648" s="56">
        <f t="shared" si="154"/>
        <v>0</v>
      </c>
      <c r="G648" s="57">
        <f t="shared" ref="G648" si="155">SUM(G647)</f>
        <v>10000</v>
      </c>
    </row>
    <row r="649" spans="1:7" ht="13.9" customHeight="1">
      <c r="A649" s="178" t="s">
        <v>8</v>
      </c>
      <c r="B649" s="46">
        <v>48</v>
      </c>
      <c r="C649" s="4" t="s">
        <v>151</v>
      </c>
      <c r="D649" s="57">
        <f>D636+D640+D644+D648</f>
        <v>11535</v>
      </c>
      <c r="E649" s="56">
        <f t="shared" ref="E649:G649" si="156">E636+E640+E644+E648</f>
        <v>0</v>
      </c>
      <c r="F649" s="56">
        <f t="shared" si="156"/>
        <v>0</v>
      </c>
      <c r="G649" s="57">
        <f t="shared" si="156"/>
        <v>10000</v>
      </c>
    </row>
    <row r="650" spans="1:7" ht="13.9" customHeight="1">
      <c r="A650" s="178"/>
      <c r="B650" s="46"/>
      <c r="C650" s="4"/>
      <c r="D650" s="8"/>
      <c r="E650" s="8"/>
      <c r="F650" s="8"/>
      <c r="G650" s="8"/>
    </row>
    <row r="651" spans="1:7">
      <c r="A651" s="178"/>
      <c r="B651" s="46">
        <v>49</v>
      </c>
      <c r="C651" s="4" t="s">
        <v>152</v>
      </c>
      <c r="D651" s="8"/>
      <c r="E651" s="8"/>
      <c r="F651" s="8"/>
      <c r="G651" s="8"/>
    </row>
    <row r="652" spans="1:7" ht="38.25">
      <c r="A652" s="114"/>
      <c r="B652" s="95">
        <v>58</v>
      </c>
      <c r="C652" s="96" t="s">
        <v>327</v>
      </c>
      <c r="D652" s="52"/>
      <c r="E652" s="93"/>
      <c r="F652" s="93"/>
      <c r="G652" s="52"/>
    </row>
    <row r="653" spans="1:7">
      <c r="A653" s="114"/>
      <c r="B653" s="95" t="s">
        <v>304</v>
      </c>
      <c r="C653" s="96" t="s">
        <v>271</v>
      </c>
      <c r="D653" s="89">
        <v>3234</v>
      </c>
      <c r="E653" s="55">
        <v>0</v>
      </c>
      <c r="F653" s="55">
        <v>0</v>
      </c>
      <c r="G653" s="55">
        <v>0</v>
      </c>
    </row>
    <row r="654" spans="1:7" ht="28.15" customHeight="1">
      <c r="A654" s="114" t="s">
        <v>8</v>
      </c>
      <c r="B654" s="95">
        <v>58</v>
      </c>
      <c r="C654" s="96" t="s">
        <v>327</v>
      </c>
      <c r="D654" s="89">
        <f t="shared" ref="D654:F654" si="157">SUM(D653)</f>
        <v>3234</v>
      </c>
      <c r="E654" s="55">
        <f t="shared" si="157"/>
        <v>0</v>
      </c>
      <c r="F654" s="55">
        <f t="shared" si="157"/>
        <v>0</v>
      </c>
      <c r="G654" s="55">
        <f t="shared" ref="G654" si="158">SUM(G653)</f>
        <v>0</v>
      </c>
    </row>
    <row r="655" spans="1:7">
      <c r="A655" s="114"/>
      <c r="B655" s="95"/>
      <c r="C655" s="96"/>
      <c r="D655" s="129"/>
      <c r="E655" s="129"/>
      <c r="F655" s="139"/>
      <c r="G655" s="129"/>
    </row>
    <row r="656" spans="1:7" ht="15" customHeight="1">
      <c r="A656" s="114"/>
      <c r="B656" s="95">
        <v>59</v>
      </c>
      <c r="C656" s="96" t="s">
        <v>341</v>
      </c>
      <c r="D656" s="52"/>
      <c r="E656" s="93"/>
      <c r="F656" s="93"/>
      <c r="G656" s="52"/>
    </row>
    <row r="657" spans="1:7">
      <c r="A657" s="114"/>
      <c r="B657" s="95" t="s">
        <v>335</v>
      </c>
      <c r="C657" s="96" t="s">
        <v>271</v>
      </c>
      <c r="D657" s="89">
        <v>25000</v>
      </c>
      <c r="E657" s="55">
        <v>0</v>
      </c>
      <c r="F657" s="55">
        <v>0</v>
      </c>
      <c r="G657" s="55">
        <v>0</v>
      </c>
    </row>
    <row r="658" spans="1:7" ht="15" customHeight="1">
      <c r="A658" s="114" t="s">
        <v>8</v>
      </c>
      <c r="B658" s="95">
        <v>59</v>
      </c>
      <c r="C658" s="96" t="s">
        <v>341</v>
      </c>
      <c r="D658" s="57">
        <f t="shared" ref="D658:F658" si="159">SUM(D657)</f>
        <v>25000</v>
      </c>
      <c r="E658" s="56">
        <f t="shared" si="159"/>
        <v>0</v>
      </c>
      <c r="F658" s="56">
        <f t="shared" si="159"/>
        <v>0</v>
      </c>
      <c r="G658" s="56">
        <f t="shared" ref="G658" si="160">SUM(G657)</f>
        <v>0</v>
      </c>
    </row>
    <row r="659" spans="1:7" ht="15" customHeight="1">
      <c r="A659" s="114"/>
      <c r="B659" s="95"/>
      <c r="C659" s="96"/>
      <c r="D659" s="52"/>
      <c r="E659" s="52"/>
      <c r="F659" s="52"/>
      <c r="G659" s="93"/>
    </row>
    <row r="660" spans="1:7" ht="38.25">
      <c r="A660" s="114"/>
      <c r="B660" s="95">
        <v>60</v>
      </c>
      <c r="C660" s="96" t="s">
        <v>343</v>
      </c>
      <c r="D660" s="52"/>
      <c r="E660" s="52"/>
      <c r="F660" s="52"/>
      <c r="G660" s="93"/>
    </row>
    <row r="661" spans="1:7" s="18" customFormat="1">
      <c r="A661" s="114"/>
      <c r="B661" s="95" t="s">
        <v>344</v>
      </c>
      <c r="C661" s="96" t="s">
        <v>271</v>
      </c>
      <c r="D661" s="89">
        <v>19875</v>
      </c>
      <c r="E661" s="89">
        <v>7500</v>
      </c>
      <c r="F661" s="89">
        <v>7500</v>
      </c>
      <c r="G661" s="89">
        <v>5000</v>
      </c>
    </row>
    <row r="662" spans="1:7" ht="38.25">
      <c r="A662" s="114" t="s">
        <v>8</v>
      </c>
      <c r="B662" s="95">
        <v>60</v>
      </c>
      <c r="C662" s="96" t="s">
        <v>343</v>
      </c>
      <c r="D662" s="89">
        <f t="shared" ref="D662:F662" si="161">SUM(D661)</f>
        <v>19875</v>
      </c>
      <c r="E662" s="89">
        <f t="shared" si="161"/>
        <v>7500</v>
      </c>
      <c r="F662" s="89">
        <f t="shared" si="161"/>
        <v>7500</v>
      </c>
      <c r="G662" s="89">
        <f t="shared" ref="G662" si="162">SUM(G661)</f>
        <v>5000</v>
      </c>
    </row>
    <row r="663" spans="1:7" ht="15" customHeight="1">
      <c r="A663" s="114"/>
      <c r="B663" s="95"/>
      <c r="C663" s="96"/>
      <c r="D663" s="52"/>
      <c r="E663" s="52"/>
      <c r="F663" s="52"/>
      <c r="G663" s="93"/>
    </row>
    <row r="664" spans="1:7" ht="38.25">
      <c r="A664" s="114"/>
      <c r="B664" s="95">
        <v>61</v>
      </c>
      <c r="C664" s="96" t="s">
        <v>434</v>
      </c>
      <c r="D664" s="52"/>
      <c r="E664" s="52"/>
      <c r="F664" s="52"/>
      <c r="G664" s="93"/>
    </row>
    <row r="665" spans="1:7" s="18" customFormat="1">
      <c r="A665" s="114"/>
      <c r="B665" s="95" t="s">
        <v>435</v>
      </c>
      <c r="C665" s="96" t="s">
        <v>271</v>
      </c>
      <c r="D665" s="55">
        <v>0</v>
      </c>
      <c r="E665" s="55">
        <v>0</v>
      </c>
      <c r="F665" s="55">
        <v>0</v>
      </c>
      <c r="G665" s="89">
        <v>5000</v>
      </c>
    </row>
    <row r="666" spans="1:7" ht="38.25">
      <c r="A666" s="114" t="s">
        <v>8</v>
      </c>
      <c r="B666" s="95">
        <v>61</v>
      </c>
      <c r="C666" s="96" t="s">
        <v>434</v>
      </c>
      <c r="D666" s="55">
        <f t="shared" ref="D666:F666" si="163">SUM(D665)</f>
        <v>0</v>
      </c>
      <c r="E666" s="55">
        <f t="shared" si="163"/>
        <v>0</v>
      </c>
      <c r="F666" s="55">
        <f t="shared" si="163"/>
        <v>0</v>
      </c>
      <c r="G666" s="89">
        <f t="shared" ref="G666" si="164">SUM(G665)</f>
        <v>5000</v>
      </c>
    </row>
    <row r="667" spans="1:7" ht="14.25" customHeight="1">
      <c r="A667" s="178" t="s">
        <v>8</v>
      </c>
      <c r="B667" s="46">
        <v>49</v>
      </c>
      <c r="C667" s="4" t="s">
        <v>152</v>
      </c>
      <c r="D667" s="89">
        <f>D654+D658+D662+D666</f>
        <v>48109</v>
      </c>
      <c r="E667" s="89">
        <f t="shared" ref="E667:G667" si="165">E654+E658+E662+E666</f>
        <v>7500</v>
      </c>
      <c r="F667" s="89">
        <f t="shared" si="165"/>
        <v>7500</v>
      </c>
      <c r="G667" s="89">
        <f t="shared" si="165"/>
        <v>10000</v>
      </c>
    </row>
    <row r="668" spans="1:7" ht="14.25" customHeight="1">
      <c r="A668" s="178"/>
      <c r="B668" s="46"/>
      <c r="C668" s="4"/>
      <c r="D668" s="52"/>
      <c r="E668" s="52"/>
      <c r="F668" s="52"/>
      <c r="G668" s="52"/>
    </row>
    <row r="669" spans="1:7" s="120" customFormat="1">
      <c r="A669" s="114"/>
      <c r="B669" s="95">
        <v>50</v>
      </c>
      <c r="C669" s="96" t="s">
        <v>153</v>
      </c>
      <c r="E669" s="141"/>
      <c r="F669" s="141"/>
      <c r="G669" s="131"/>
    </row>
    <row r="670" spans="1:7" s="142" customFormat="1" ht="39.75" customHeight="1">
      <c r="A670" s="114"/>
      <c r="B670" s="95">
        <v>55</v>
      </c>
      <c r="C670" s="96" t="s">
        <v>328</v>
      </c>
      <c r="F670" s="143"/>
      <c r="G670" s="144"/>
    </row>
    <row r="671" spans="1:7" s="120" customFormat="1">
      <c r="A671" s="114"/>
      <c r="B671" s="95" t="s">
        <v>301</v>
      </c>
      <c r="C671" s="96" t="s">
        <v>271</v>
      </c>
      <c r="D671" s="41">
        <v>40000</v>
      </c>
      <c r="E671" s="41">
        <v>70000</v>
      </c>
      <c r="F671" s="41">
        <v>70000</v>
      </c>
      <c r="G671" s="93">
        <v>100000</v>
      </c>
    </row>
    <row r="672" spans="1:7" s="120" customFormat="1" ht="39" customHeight="1">
      <c r="A672" s="114" t="s">
        <v>8</v>
      </c>
      <c r="B672" s="95">
        <v>55</v>
      </c>
      <c r="C672" s="96" t="s">
        <v>328</v>
      </c>
      <c r="D672" s="57">
        <f t="shared" ref="D672:F672" si="166">SUM(D671)</f>
        <v>40000</v>
      </c>
      <c r="E672" s="57">
        <f t="shared" si="166"/>
        <v>70000</v>
      </c>
      <c r="F672" s="57">
        <f t="shared" si="166"/>
        <v>70000</v>
      </c>
      <c r="G672" s="57">
        <f t="shared" ref="G672" si="167">SUM(G671)</f>
        <v>100000</v>
      </c>
    </row>
    <row r="673" spans="1:7" s="120" customFormat="1">
      <c r="A673" s="114" t="s">
        <v>8</v>
      </c>
      <c r="B673" s="95">
        <v>50</v>
      </c>
      <c r="C673" s="96" t="s">
        <v>153</v>
      </c>
      <c r="D673" s="57">
        <f t="shared" ref="D673:G673" si="168">D672</f>
        <v>40000</v>
      </c>
      <c r="E673" s="57">
        <f t="shared" si="168"/>
        <v>70000</v>
      </c>
      <c r="F673" s="215">
        <f t="shared" si="168"/>
        <v>70000</v>
      </c>
      <c r="G673" s="57">
        <f t="shared" si="168"/>
        <v>100000</v>
      </c>
    </row>
    <row r="674" spans="1:7" ht="14.45" customHeight="1">
      <c r="A674" s="178" t="s">
        <v>8</v>
      </c>
      <c r="B674" s="88">
        <v>5.0519999999999996</v>
      </c>
      <c r="C674" s="71" t="s">
        <v>163</v>
      </c>
      <c r="D674" s="57">
        <f t="shared" ref="D674:G674" si="169">D667+D609+D561+D603+D631+D649+D673</f>
        <v>3967237</v>
      </c>
      <c r="E674" s="57">
        <f t="shared" si="169"/>
        <v>4187500</v>
      </c>
      <c r="F674" s="57">
        <f t="shared" si="169"/>
        <v>3672936</v>
      </c>
      <c r="G674" s="57">
        <f t="shared" si="169"/>
        <v>4312982</v>
      </c>
    </row>
    <row r="675" spans="1:7" ht="14.1" customHeight="1">
      <c r="A675" s="54" t="s">
        <v>8</v>
      </c>
      <c r="B675" s="213">
        <v>5</v>
      </c>
      <c r="C675" s="109" t="s">
        <v>38</v>
      </c>
      <c r="D675" s="80">
        <f t="shared" ref="D675:G675" si="170">D674</f>
        <v>3967237</v>
      </c>
      <c r="E675" s="80">
        <f t="shared" si="170"/>
        <v>4187500</v>
      </c>
      <c r="F675" s="80">
        <f t="shared" si="170"/>
        <v>3672936</v>
      </c>
      <c r="G675" s="80">
        <f t="shared" si="170"/>
        <v>4312982</v>
      </c>
    </row>
    <row r="676" spans="1:7" ht="9.9499999999999993" customHeight="1">
      <c r="A676" s="178"/>
      <c r="B676" s="98"/>
      <c r="C676" s="4"/>
      <c r="D676" s="7"/>
      <c r="E676" s="7"/>
      <c r="F676" s="7"/>
      <c r="G676" s="7"/>
    </row>
    <row r="677" spans="1:7">
      <c r="A677" s="178"/>
      <c r="B677" s="46">
        <v>6</v>
      </c>
      <c r="C677" s="4" t="s">
        <v>69</v>
      </c>
      <c r="D677" s="8"/>
      <c r="E677" s="8"/>
      <c r="F677" s="8"/>
      <c r="G677" s="8"/>
    </row>
    <row r="678" spans="1:7">
      <c r="A678" s="178"/>
      <c r="B678" s="88">
        <v>6.8</v>
      </c>
      <c r="C678" s="71" t="s">
        <v>17</v>
      </c>
      <c r="D678" s="8"/>
      <c r="E678" s="8"/>
      <c r="F678" s="8"/>
      <c r="G678" s="8"/>
    </row>
    <row r="679" spans="1:7" s="18" customFormat="1">
      <c r="A679" s="178"/>
      <c r="B679" s="81">
        <v>44</v>
      </c>
      <c r="C679" s="4" t="s">
        <v>39</v>
      </c>
      <c r="D679" s="8"/>
      <c r="E679" s="8"/>
      <c r="F679" s="8"/>
      <c r="G679" s="8"/>
    </row>
    <row r="680" spans="1:7" ht="39" customHeight="1">
      <c r="A680" s="178"/>
      <c r="B680" s="81">
        <v>61</v>
      </c>
      <c r="C680" s="4" t="s">
        <v>448</v>
      </c>
      <c r="D680" s="8"/>
      <c r="E680" s="8"/>
      <c r="F680" s="8"/>
      <c r="G680" s="8"/>
    </row>
    <row r="681" spans="1:7">
      <c r="A681" s="178"/>
      <c r="B681" s="94" t="s">
        <v>290</v>
      </c>
      <c r="C681" s="4" t="s">
        <v>271</v>
      </c>
      <c r="D681" s="55">
        <v>0</v>
      </c>
      <c r="E681" s="55">
        <v>0</v>
      </c>
      <c r="F681" s="55">
        <v>0</v>
      </c>
      <c r="G681" s="89">
        <v>1000000</v>
      </c>
    </row>
    <row r="682" spans="1:7" ht="29.25" customHeight="1">
      <c r="A682" s="178" t="s">
        <v>8</v>
      </c>
      <c r="B682" s="81">
        <v>61</v>
      </c>
      <c r="C682" s="4" t="s">
        <v>448</v>
      </c>
      <c r="D682" s="55">
        <f t="shared" ref="D682:G682" si="171">D681</f>
        <v>0</v>
      </c>
      <c r="E682" s="55">
        <f t="shared" si="171"/>
        <v>0</v>
      </c>
      <c r="F682" s="55">
        <f t="shared" si="171"/>
        <v>0</v>
      </c>
      <c r="G682" s="89">
        <f t="shared" si="171"/>
        <v>1000000</v>
      </c>
    </row>
    <row r="683" spans="1:7">
      <c r="A683" s="178" t="s">
        <v>8</v>
      </c>
      <c r="B683" s="81">
        <v>44</v>
      </c>
      <c r="C683" s="4" t="s">
        <v>39</v>
      </c>
      <c r="D683" s="55">
        <f t="shared" ref="D683:G683" si="172">D682</f>
        <v>0</v>
      </c>
      <c r="E683" s="55">
        <f t="shared" si="172"/>
        <v>0</v>
      </c>
      <c r="F683" s="55">
        <f t="shared" si="172"/>
        <v>0</v>
      </c>
      <c r="G683" s="89">
        <f t="shared" si="172"/>
        <v>1000000</v>
      </c>
    </row>
    <row r="684" spans="1:7">
      <c r="A684" s="178"/>
      <c r="B684" s="81"/>
      <c r="C684" s="4"/>
      <c r="D684" s="52"/>
      <c r="E684" s="93"/>
      <c r="F684" s="93"/>
      <c r="G684" s="52"/>
    </row>
    <row r="685" spans="1:7" s="18" customFormat="1">
      <c r="A685" s="178"/>
      <c r="B685" s="81">
        <v>45</v>
      </c>
      <c r="C685" s="4" t="s">
        <v>136</v>
      </c>
      <c r="D685" s="8"/>
      <c r="E685" s="8"/>
      <c r="F685" s="8"/>
      <c r="G685" s="8"/>
    </row>
    <row r="686" spans="1:7" ht="39" customHeight="1">
      <c r="A686" s="178"/>
      <c r="B686" s="81">
        <v>60</v>
      </c>
      <c r="C686" s="4" t="s">
        <v>270</v>
      </c>
      <c r="D686" s="8"/>
      <c r="E686" s="8"/>
      <c r="F686" s="8"/>
      <c r="G686" s="8"/>
    </row>
    <row r="687" spans="1:7">
      <c r="A687" s="178"/>
      <c r="B687" s="94" t="s">
        <v>329</v>
      </c>
      <c r="C687" s="4" t="s">
        <v>271</v>
      </c>
      <c r="D687" s="89">
        <v>7700</v>
      </c>
      <c r="E687" s="55">
        <v>0</v>
      </c>
      <c r="F687" s="55">
        <v>0</v>
      </c>
      <c r="G687" s="55">
        <v>0</v>
      </c>
    </row>
    <row r="688" spans="1:7" ht="43.15" customHeight="1">
      <c r="A688" s="178" t="s">
        <v>8</v>
      </c>
      <c r="B688" s="81">
        <v>60</v>
      </c>
      <c r="C688" s="4" t="s">
        <v>270</v>
      </c>
      <c r="D688" s="89">
        <f t="shared" ref="D688:G689" si="173">D687</f>
        <v>7700</v>
      </c>
      <c r="E688" s="55">
        <f t="shared" si="173"/>
        <v>0</v>
      </c>
      <c r="F688" s="55">
        <f t="shared" si="173"/>
        <v>0</v>
      </c>
      <c r="G688" s="55">
        <f t="shared" si="173"/>
        <v>0</v>
      </c>
    </row>
    <row r="689" spans="1:7">
      <c r="A689" s="178" t="s">
        <v>8</v>
      </c>
      <c r="B689" s="81">
        <v>45</v>
      </c>
      <c r="C689" s="4" t="s">
        <v>136</v>
      </c>
      <c r="D689" s="89">
        <f t="shared" si="173"/>
        <v>7700</v>
      </c>
      <c r="E689" s="55">
        <f t="shared" si="173"/>
        <v>0</v>
      </c>
      <c r="F689" s="55">
        <f t="shared" si="173"/>
        <v>0</v>
      </c>
      <c r="G689" s="55">
        <f t="shared" si="173"/>
        <v>0</v>
      </c>
    </row>
    <row r="690" spans="1:7">
      <c r="A690" s="178"/>
      <c r="B690" s="88"/>
      <c r="C690" s="71"/>
      <c r="D690" s="8"/>
      <c r="E690" s="8"/>
      <c r="F690" s="8"/>
      <c r="G690" s="8"/>
    </row>
    <row r="691" spans="1:7" ht="14.1" customHeight="1">
      <c r="A691" s="178"/>
      <c r="B691" s="99">
        <v>64</v>
      </c>
      <c r="C691" s="100" t="s">
        <v>104</v>
      </c>
      <c r="D691" s="53"/>
      <c r="E691" s="53"/>
      <c r="F691" s="53"/>
      <c r="G691" s="53"/>
    </row>
    <row r="692" spans="1:7" ht="14.1" customHeight="1">
      <c r="A692" s="178"/>
      <c r="B692" s="99" t="s">
        <v>336</v>
      </c>
      <c r="C692" s="101" t="s">
        <v>337</v>
      </c>
      <c r="D692" s="89">
        <v>18194</v>
      </c>
      <c r="E692" s="55">
        <v>0</v>
      </c>
      <c r="F692" s="55">
        <v>0</v>
      </c>
      <c r="G692" s="55">
        <v>0</v>
      </c>
    </row>
    <row r="693" spans="1:7" ht="14.1" customHeight="1">
      <c r="A693" s="178" t="s">
        <v>8</v>
      </c>
      <c r="B693" s="99">
        <v>64</v>
      </c>
      <c r="C693" s="100" t="s">
        <v>104</v>
      </c>
      <c r="D693" s="89">
        <f t="shared" ref="D693:G693" si="174">SUM(D692:D692)</f>
        <v>18194</v>
      </c>
      <c r="E693" s="55">
        <f t="shared" si="174"/>
        <v>0</v>
      </c>
      <c r="F693" s="55">
        <f t="shared" si="174"/>
        <v>0</v>
      </c>
      <c r="G693" s="55">
        <f t="shared" si="174"/>
        <v>0</v>
      </c>
    </row>
    <row r="694" spans="1:7" ht="13.9" customHeight="1">
      <c r="A694" s="178" t="s">
        <v>8</v>
      </c>
      <c r="B694" s="88">
        <v>6.8</v>
      </c>
      <c r="C694" s="71" t="s">
        <v>17</v>
      </c>
      <c r="D694" s="79">
        <f>D689+D693+D683</f>
        <v>25894</v>
      </c>
      <c r="E694" s="68">
        <f t="shared" ref="E694:G694" si="175">E689+E693+E683</f>
        <v>0</v>
      </c>
      <c r="F694" s="68">
        <f t="shared" si="175"/>
        <v>0</v>
      </c>
      <c r="G694" s="79">
        <f t="shared" si="175"/>
        <v>1000000</v>
      </c>
    </row>
    <row r="695" spans="1:7" ht="13.9" customHeight="1">
      <c r="A695" s="178" t="s">
        <v>8</v>
      </c>
      <c r="B695" s="46">
        <v>6</v>
      </c>
      <c r="C695" s="4" t="s">
        <v>69</v>
      </c>
      <c r="D695" s="79">
        <f t="shared" ref="D695:F695" si="176">D694</f>
        <v>25894</v>
      </c>
      <c r="E695" s="68">
        <f t="shared" si="176"/>
        <v>0</v>
      </c>
      <c r="F695" s="68">
        <f t="shared" si="176"/>
        <v>0</v>
      </c>
      <c r="G695" s="79">
        <f>G694</f>
        <v>1000000</v>
      </c>
    </row>
    <row r="696" spans="1:7">
      <c r="A696" s="178"/>
      <c r="B696" s="46"/>
      <c r="C696" s="4"/>
      <c r="D696" s="65"/>
      <c r="E696" s="65"/>
      <c r="F696" s="65"/>
      <c r="G696" s="65"/>
    </row>
    <row r="697" spans="1:7" ht="13.9" customHeight="1">
      <c r="A697" s="111"/>
      <c r="B697" s="97">
        <v>80</v>
      </c>
      <c r="C697" s="96" t="s">
        <v>11</v>
      </c>
      <c r="D697" s="65"/>
      <c r="E697" s="65"/>
      <c r="F697" s="65"/>
      <c r="G697" s="65"/>
    </row>
    <row r="698" spans="1:7" ht="13.9" customHeight="1">
      <c r="A698" s="111"/>
      <c r="B698" s="102">
        <v>80.001000000000005</v>
      </c>
      <c r="C698" s="103" t="s">
        <v>227</v>
      </c>
      <c r="D698" s="65"/>
      <c r="E698" s="65"/>
      <c r="F698" s="65"/>
      <c r="G698" s="65"/>
    </row>
    <row r="699" spans="1:7" ht="13.9" customHeight="1">
      <c r="A699" s="111"/>
      <c r="B699" s="97">
        <v>44</v>
      </c>
      <c r="C699" s="96" t="s">
        <v>39</v>
      </c>
      <c r="D699" s="65"/>
      <c r="E699" s="65"/>
      <c r="F699" s="65"/>
      <c r="G699" s="65"/>
    </row>
    <row r="700" spans="1:7" ht="13.9" customHeight="1">
      <c r="A700" s="111"/>
      <c r="B700" s="97" t="s">
        <v>338</v>
      </c>
      <c r="C700" s="96" t="s">
        <v>339</v>
      </c>
      <c r="D700" s="36">
        <v>1942</v>
      </c>
      <c r="E700" s="59">
        <v>0</v>
      </c>
      <c r="F700" s="59">
        <v>0</v>
      </c>
      <c r="G700" s="93">
        <v>2300</v>
      </c>
    </row>
    <row r="701" spans="1:7" ht="13.9" customHeight="1">
      <c r="A701" s="111"/>
      <c r="B701" s="97" t="s">
        <v>378</v>
      </c>
      <c r="C701" s="96" t="s">
        <v>366</v>
      </c>
      <c r="D701" s="59">
        <v>0</v>
      </c>
      <c r="E701" s="36">
        <v>2700</v>
      </c>
      <c r="F701" s="36">
        <v>2700</v>
      </c>
      <c r="G701" s="93">
        <v>20400</v>
      </c>
    </row>
    <row r="702" spans="1:7" ht="13.9" customHeight="1">
      <c r="A702" s="160"/>
      <c r="B702" s="97" t="s">
        <v>340</v>
      </c>
      <c r="C702" s="96" t="s">
        <v>281</v>
      </c>
      <c r="D702" s="36">
        <v>46409</v>
      </c>
      <c r="E702" s="59">
        <v>0</v>
      </c>
      <c r="F702" s="59">
        <v>0</v>
      </c>
      <c r="G702" s="52">
        <v>0</v>
      </c>
    </row>
    <row r="703" spans="1:7" ht="13.9" customHeight="1">
      <c r="A703" s="160" t="s">
        <v>8</v>
      </c>
      <c r="B703" s="97">
        <v>44</v>
      </c>
      <c r="C703" s="96" t="s">
        <v>39</v>
      </c>
      <c r="D703" s="80">
        <f t="shared" ref="D703:F703" si="177">SUM(D700:D702)</f>
        <v>48351</v>
      </c>
      <c r="E703" s="80">
        <f t="shared" si="177"/>
        <v>2700</v>
      </c>
      <c r="F703" s="80">
        <f t="shared" si="177"/>
        <v>2700</v>
      </c>
      <c r="G703" s="80">
        <f t="shared" ref="G703" si="178">SUM(G700:G702)</f>
        <v>22700</v>
      </c>
    </row>
    <row r="704" spans="1:7" ht="13.9" customHeight="1">
      <c r="A704" s="111" t="s">
        <v>8</v>
      </c>
      <c r="B704" s="102">
        <v>80.001000000000005</v>
      </c>
      <c r="C704" s="103" t="s">
        <v>227</v>
      </c>
      <c r="D704" s="80">
        <f t="shared" ref="D704:G704" si="179">D703</f>
        <v>48351</v>
      </c>
      <c r="E704" s="80">
        <f t="shared" si="179"/>
        <v>2700</v>
      </c>
      <c r="F704" s="80">
        <f t="shared" si="179"/>
        <v>2700</v>
      </c>
      <c r="G704" s="80">
        <f t="shared" si="179"/>
        <v>22700</v>
      </c>
    </row>
    <row r="705" spans="1:7" ht="13.9" customHeight="1">
      <c r="A705" s="132" t="s">
        <v>8</v>
      </c>
      <c r="B705" s="133">
        <v>80</v>
      </c>
      <c r="C705" s="112" t="s">
        <v>11</v>
      </c>
      <c r="D705" s="79">
        <f>D704</f>
        <v>48351</v>
      </c>
      <c r="E705" s="79">
        <f t="shared" ref="E705:G705" si="180">E704</f>
        <v>2700</v>
      </c>
      <c r="F705" s="79">
        <f t="shared" si="180"/>
        <v>2700</v>
      </c>
      <c r="G705" s="79">
        <f t="shared" si="180"/>
        <v>22700</v>
      </c>
    </row>
    <row r="706" spans="1:7" ht="13.9" customHeight="1">
      <c r="A706" s="9" t="s">
        <v>8</v>
      </c>
      <c r="B706" s="62">
        <v>4801</v>
      </c>
      <c r="C706" s="71" t="s">
        <v>5</v>
      </c>
      <c r="D706" s="79">
        <f t="shared" ref="D706:G706" si="181">D705+D695+D675</f>
        <v>4041482</v>
      </c>
      <c r="E706" s="79">
        <f t="shared" si="181"/>
        <v>4190200</v>
      </c>
      <c r="F706" s="79">
        <f t="shared" si="181"/>
        <v>3675636</v>
      </c>
      <c r="G706" s="79">
        <f t="shared" si="181"/>
        <v>5335682</v>
      </c>
    </row>
    <row r="707" spans="1:7" ht="13.9" customHeight="1">
      <c r="A707" s="90" t="s">
        <v>8</v>
      </c>
      <c r="B707" s="91"/>
      <c r="C707" s="92" t="s">
        <v>68</v>
      </c>
      <c r="D707" s="80">
        <f t="shared" ref="D707:G707" si="182">D706</f>
        <v>4041482</v>
      </c>
      <c r="E707" s="80">
        <f t="shared" si="182"/>
        <v>4190200</v>
      </c>
      <c r="F707" s="80">
        <f t="shared" si="182"/>
        <v>3675636</v>
      </c>
      <c r="G707" s="80">
        <f t="shared" si="182"/>
        <v>5335682</v>
      </c>
    </row>
    <row r="708" spans="1:7">
      <c r="A708" s="90" t="s">
        <v>8</v>
      </c>
      <c r="B708" s="91"/>
      <c r="C708" s="92" t="s">
        <v>6</v>
      </c>
      <c r="D708" s="69">
        <f t="shared" ref="D708:G708" si="183">D707+D451</f>
        <v>9526000</v>
      </c>
      <c r="E708" s="69">
        <f t="shared" si="183"/>
        <v>9609098</v>
      </c>
      <c r="F708" s="69">
        <f t="shared" si="183"/>
        <v>10743531</v>
      </c>
      <c r="G708" s="69">
        <f t="shared" si="183"/>
        <v>11459214</v>
      </c>
    </row>
    <row r="709" spans="1:7" s="155" customFormat="1" ht="15.75" customHeight="1">
      <c r="A709" s="156"/>
      <c r="B709" s="157"/>
      <c r="C709" s="158"/>
      <c r="D709" s="159"/>
      <c r="E709" s="159"/>
      <c r="F709" s="159"/>
      <c r="G709" s="159"/>
    </row>
    <row r="710" spans="1:7" s="201" customFormat="1" ht="17.25" customHeight="1">
      <c r="A710" s="196" t="s">
        <v>103</v>
      </c>
      <c r="B710" s="197">
        <v>2801</v>
      </c>
      <c r="C710" s="198" t="s">
        <v>109</v>
      </c>
      <c r="D710" s="199">
        <v>480</v>
      </c>
      <c r="E710" s="200">
        <v>0</v>
      </c>
      <c r="F710" s="200">
        <v>0</v>
      </c>
      <c r="G710" s="200">
        <v>0</v>
      </c>
    </row>
    <row r="712" spans="1:7">
      <c r="E712" s="6"/>
    </row>
    <row r="720" spans="1:7">
      <c r="C720" s="5"/>
      <c r="D720" s="5"/>
    </row>
    <row r="721" spans="3:4">
      <c r="C721" s="5"/>
      <c r="D721" s="5"/>
    </row>
    <row r="722" spans="3:4">
      <c r="C722" s="5"/>
      <c r="D722" s="5"/>
    </row>
    <row r="723" spans="3:4">
      <c r="C723" s="5"/>
      <c r="D723" s="5"/>
    </row>
    <row r="724" spans="3:4">
      <c r="C724" s="5"/>
      <c r="D724" s="5"/>
    </row>
    <row r="725" spans="3:4">
      <c r="C725" s="5"/>
      <c r="D725" s="5"/>
    </row>
    <row r="726" spans="3:4">
      <c r="C726" s="5"/>
      <c r="D726" s="5"/>
    </row>
    <row r="727" spans="3:4">
      <c r="C727" s="5"/>
      <c r="D727" s="5"/>
    </row>
  </sheetData>
  <autoFilter ref="A20:G710"/>
  <customSheetViews>
    <customSheetView guid="{9FE2EECB-6FE7-46FE-A094-7FA8121C84C0}" scale="110" showPageBreaks="1" printArea="1" showAutoFilter="1" view="pageBreakPreview" topLeftCell="A436">
      <selection activeCell="J466" sqref="J466"/>
      <rowBreaks count="4" manualBreakCount="4">
        <brk id="273" max="11" man="1"/>
        <brk id="345" max="11" man="1"/>
        <brk id="712" max="11" man="1"/>
        <brk id="772" max="11" man="1"/>
      </rowBreaks>
      <pageMargins left="0.55118110236220474" right="0.55118110236220474" top="0.74803149606299213" bottom="1.5748031496062993" header="0.51181102362204722" footer="1.1811023622047245"/>
      <printOptions horizontalCentered="1"/>
      <pageSetup paperSize="9" scale="59" firstPageNumber="279" orientation="portrait" blackAndWhite="1" useFirstPageNumber="1" r:id="rId1"/>
      <headerFooter alignWithMargins="0">
        <oddHeader xml:space="preserve">&amp;C   </oddHeader>
        <oddFooter>&amp;C&amp;"Times New Roman,Bold"   &amp;P</oddFooter>
      </headerFooter>
      <autoFilter ref="A20:AM832"/>
    </customSheetView>
    <customSheetView guid="{1EEE9AEE-1DF8-43A8-8681-A2C3E30AE944}" scale="110" showPageBreaks="1" printArea="1" showAutoFilter="1" view="pageBreakPreview" topLeftCell="A436">
      <selection activeCell="N454" sqref="N454"/>
      <rowBreaks count="4" manualBreakCount="4">
        <brk id="273" max="11" man="1"/>
        <brk id="345" max="11" man="1"/>
        <brk id="712" max="11" man="1"/>
        <brk id="772" max="11" man="1"/>
      </rowBreaks>
      <pageMargins left="0.55118110236220474" right="0.55118110236220474" top="0.74803149606299213" bottom="1.5748031496062993" header="0.51181102362204722" footer="1.1811023622047245"/>
      <printOptions horizontalCentered="1"/>
      <pageSetup paperSize="9" scale="59" firstPageNumber="279" orientation="portrait" blackAndWhite="1" useFirstPageNumber="1" r:id="rId2"/>
      <headerFooter alignWithMargins="0">
        <oddHeader xml:space="preserve">&amp;C   </oddHeader>
        <oddFooter>&amp;C&amp;"Times New Roman,Bold"   &amp;P</oddFooter>
      </headerFooter>
      <autoFilter ref="A20:AM832"/>
    </customSheetView>
    <customSheetView guid="{6B081985-31B1-4D9A-A1DF-00A636C21670}" scale="110" showPageBreaks="1" printArea="1" showAutoFilter="1" view="pageBreakPreview" topLeftCell="A6">
      <selection activeCell="J6" sqref="J1:J1048576"/>
      <rowBreaks count="4" manualBreakCount="4">
        <brk id="273" max="11" man="1"/>
        <brk id="345" max="11" man="1"/>
        <brk id="712" max="11" man="1"/>
        <brk id="772" max="11" man="1"/>
      </rowBreaks>
      <pageMargins left="0.55118110236220474" right="0.55118110236220474" top="0.74803149606299213" bottom="1.5748031496062993" header="0.51181102362204722" footer="1.1811023622047245"/>
      <printOptions horizontalCentered="1"/>
      <pageSetup paperSize="9" scale="59" firstPageNumber="279" orientation="portrait" blackAndWhite="1" useFirstPageNumber="1" r:id="rId3"/>
      <headerFooter alignWithMargins="0">
        <oddHeader xml:space="preserve">&amp;C   </oddHeader>
        <oddFooter>&amp;C&amp;"Times New Roman,Bold"   &amp;P</oddFooter>
      </headerFooter>
      <autoFilter ref="A20:AM832">
        <filterColumn colId="12"/>
        <filterColumn colId="13"/>
        <filterColumn colId="14"/>
      </autoFilter>
    </customSheetView>
  </customSheetViews>
  <mergeCells count="2">
    <mergeCell ref="A1:G1"/>
    <mergeCell ref="A2:G2"/>
  </mergeCells>
  <phoneticPr fontId="2" type="noConversion"/>
  <printOptions horizontalCentered="1"/>
  <pageMargins left="0.55118110236220474" right="0.55118110236220474" top="0.74803149606299213" bottom="1.5748031496062993" header="0.51181102362204722" footer="1.1811023622047245"/>
  <pageSetup paperSize="9" scale="94" firstPageNumber="304" orientation="portrait" blackAndWhite="1" useFirstPageNumber="1" r:id="rId4"/>
  <headerFooter alignWithMargins="0">
    <oddHeader xml:space="preserve">&amp;C   </oddHeader>
    <oddFooter>&amp;C&amp;"Times New Roman,Bold"   &amp;P</oddFooter>
  </headerFooter>
  <rowBreaks count="5" manualBreakCount="5">
    <brk id="45" max="11" man="1"/>
    <brk id="319" max="11" man="1"/>
    <brk id="456" max="11" man="1"/>
    <brk id="557" max="11" man="1"/>
    <brk id="676" max="11" man="1"/>
  </rowBreaks>
</worksheet>
</file>

<file path=xl/worksheets/sheet2.xml><?xml version="1.0" encoding="utf-8"?>
<worksheet xmlns="http://schemas.openxmlformats.org/spreadsheetml/2006/main" xmlns:r="http://schemas.openxmlformats.org/officeDocument/2006/relationships">
  <dimension ref="A6:L52"/>
  <sheetViews>
    <sheetView topLeftCell="A22" workbookViewId="0">
      <selection activeCell="S59" sqref="S59"/>
    </sheetView>
  </sheetViews>
  <sheetFormatPr defaultRowHeight="12.75"/>
  <cols>
    <col min="3" max="3" width="34.7109375" customWidth="1"/>
    <col min="4" max="9" width="0" hidden="1" customWidth="1"/>
  </cols>
  <sheetData>
    <row r="6" spans="1:5">
      <c r="A6" s="1"/>
      <c r="B6" s="1" t="s">
        <v>8</v>
      </c>
      <c r="C6" s="1"/>
      <c r="D6" s="1" t="s">
        <v>110</v>
      </c>
      <c r="E6" s="1" t="s">
        <v>111</v>
      </c>
    </row>
    <row r="7" spans="1:5">
      <c r="A7" s="1" t="s">
        <v>18</v>
      </c>
      <c r="B7" s="1">
        <v>1744</v>
      </c>
      <c r="C7" s="1">
        <v>98.910550458715591</v>
      </c>
      <c r="D7" s="1">
        <f>B7*C7/100</f>
        <v>1725</v>
      </c>
      <c r="E7" s="1">
        <f>(B7-D7)*0.75</f>
        <v>14.25</v>
      </c>
    </row>
    <row r="8" spans="1:5">
      <c r="A8" s="1" t="s">
        <v>21</v>
      </c>
      <c r="B8" s="1">
        <v>2257</v>
      </c>
      <c r="C8" s="1">
        <v>45.192733717323883</v>
      </c>
      <c r="D8" s="1">
        <f t="shared" ref="D8:D27" si="0">B8*C8/100</f>
        <v>1020</v>
      </c>
      <c r="E8" s="1">
        <f t="shared" ref="E8:E27" si="1">(B8-D8)*0.75</f>
        <v>927.75</v>
      </c>
    </row>
    <row r="9" spans="1:5">
      <c r="A9" s="1" t="s">
        <v>23</v>
      </c>
      <c r="B9" s="1">
        <v>12301</v>
      </c>
      <c r="C9" s="1">
        <v>56.645801154377693</v>
      </c>
      <c r="D9" s="1">
        <f t="shared" si="0"/>
        <v>6968</v>
      </c>
      <c r="E9" s="1">
        <f t="shared" si="1"/>
        <v>3999.75</v>
      </c>
    </row>
    <row r="10" spans="1:5">
      <c r="A10" s="1" t="s">
        <v>25</v>
      </c>
      <c r="B10" s="1">
        <v>7102</v>
      </c>
      <c r="C10" s="1">
        <v>14.432554210081666</v>
      </c>
      <c r="D10" s="1">
        <f t="shared" si="0"/>
        <v>1024.9999999999998</v>
      </c>
      <c r="E10" s="1">
        <f t="shared" si="1"/>
        <v>4557.75</v>
      </c>
    </row>
    <row r="11" spans="1:5">
      <c r="A11" s="1" t="s">
        <v>27</v>
      </c>
      <c r="B11" s="1">
        <v>1751</v>
      </c>
      <c r="C11" s="1">
        <v>65.276984580239855</v>
      </c>
      <c r="D11" s="1">
        <f t="shared" si="0"/>
        <v>1142.9999999999998</v>
      </c>
      <c r="E11" s="1">
        <f t="shared" si="1"/>
        <v>456.00000000000017</v>
      </c>
    </row>
    <row r="12" spans="1:5">
      <c r="A12" s="1" t="s">
        <v>29</v>
      </c>
      <c r="B12" s="1">
        <v>1533</v>
      </c>
      <c r="C12" s="1">
        <v>80.039138943248531</v>
      </c>
      <c r="D12" s="1">
        <f t="shared" si="0"/>
        <v>1227</v>
      </c>
      <c r="E12" s="1">
        <f t="shared" si="1"/>
        <v>229.5</v>
      </c>
    </row>
    <row r="13" spans="1:5">
      <c r="A13" s="1" t="s">
        <v>31</v>
      </c>
      <c r="B13" s="1">
        <v>3414</v>
      </c>
      <c r="C13" s="1">
        <v>93.731693028705337</v>
      </c>
      <c r="D13" s="1">
        <f t="shared" si="0"/>
        <v>3200</v>
      </c>
      <c r="E13" s="1">
        <f t="shared" si="1"/>
        <v>160.5</v>
      </c>
    </row>
    <row r="14" spans="1:5">
      <c r="A14" s="1" t="s">
        <v>33</v>
      </c>
      <c r="B14" s="1">
        <v>1582</v>
      </c>
      <c r="C14" s="1">
        <v>96.333754740834394</v>
      </c>
      <c r="D14" s="1">
        <f t="shared" si="0"/>
        <v>1524</v>
      </c>
      <c r="E14" s="1">
        <f t="shared" si="1"/>
        <v>43.5</v>
      </c>
    </row>
    <row r="15" spans="1:5">
      <c r="A15" s="1" t="s">
        <v>35</v>
      </c>
      <c r="B15" s="1">
        <v>3322</v>
      </c>
      <c r="C15" s="1">
        <v>48.013245033112582</v>
      </c>
      <c r="D15" s="1">
        <f t="shared" si="0"/>
        <v>1595</v>
      </c>
      <c r="E15" s="1">
        <f t="shared" si="1"/>
        <v>1295.25</v>
      </c>
    </row>
    <row r="16" spans="1:5">
      <c r="A16" s="1"/>
      <c r="B16" s="1"/>
      <c r="C16" s="1"/>
      <c r="D16" s="3">
        <f>SUM(D7:D15)</f>
        <v>19427</v>
      </c>
      <c r="E16" s="3">
        <f>SUM(E7:E15)</f>
        <v>11684.25</v>
      </c>
    </row>
    <row r="17" spans="1:5">
      <c r="A17" s="1" t="s">
        <v>18</v>
      </c>
      <c r="B17" s="1">
        <v>4252</v>
      </c>
      <c r="C17" s="1">
        <v>2.7986829727187206</v>
      </c>
      <c r="D17" s="3">
        <f t="shared" si="0"/>
        <v>119</v>
      </c>
      <c r="E17" s="3">
        <f t="shared" si="1"/>
        <v>3099.75</v>
      </c>
    </row>
    <row r="18" spans="1:5">
      <c r="A18" s="1"/>
      <c r="B18" s="1"/>
      <c r="C18" s="1"/>
      <c r="D18" s="1"/>
      <c r="E18" s="1"/>
    </row>
    <row r="19" spans="1:5">
      <c r="A19" s="1" t="s">
        <v>40</v>
      </c>
      <c r="B19" s="1">
        <v>5825</v>
      </c>
      <c r="C19" s="1">
        <v>62.094420600858371</v>
      </c>
      <c r="D19" s="1">
        <f t="shared" si="0"/>
        <v>3617</v>
      </c>
      <c r="E19" s="1">
        <f t="shared" si="1"/>
        <v>1656</v>
      </c>
    </row>
    <row r="20" spans="1:5">
      <c r="A20" s="1" t="s">
        <v>42</v>
      </c>
      <c r="B20" s="1">
        <v>1366</v>
      </c>
      <c r="C20" s="1">
        <v>16.544655929721817</v>
      </c>
      <c r="D20" s="1">
        <f t="shared" si="0"/>
        <v>226</v>
      </c>
      <c r="E20" s="1">
        <f t="shared" si="1"/>
        <v>855</v>
      </c>
    </row>
    <row r="21" spans="1:5">
      <c r="A21" s="1" t="s">
        <v>43</v>
      </c>
      <c r="B21" s="1">
        <v>6838</v>
      </c>
      <c r="C21" s="1">
        <v>66.788534659257095</v>
      </c>
      <c r="D21" s="1">
        <f t="shared" si="0"/>
        <v>4567</v>
      </c>
      <c r="E21" s="1">
        <f t="shared" si="1"/>
        <v>1703.25</v>
      </c>
    </row>
    <row r="22" spans="1:5">
      <c r="A22" s="1" t="s">
        <v>44</v>
      </c>
      <c r="B22" s="1">
        <v>10330</v>
      </c>
      <c r="C22" s="1">
        <v>58.102613746369805</v>
      </c>
      <c r="D22" s="1">
        <f t="shared" si="0"/>
        <v>6002.0000000000009</v>
      </c>
      <c r="E22" s="1">
        <f t="shared" si="1"/>
        <v>3245.9999999999991</v>
      </c>
    </row>
    <row r="23" spans="1:5">
      <c r="A23" s="1" t="s">
        <v>46</v>
      </c>
      <c r="B23" s="1">
        <v>2340</v>
      </c>
      <c r="C23" s="1">
        <v>45.17094017094017</v>
      </c>
      <c r="D23" s="1">
        <f t="shared" si="0"/>
        <v>1057</v>
      </c>
      <c r="E23" s="1">
        <f t="shared" si="1"/>
        <v>962.25</v>
      </c>
    </row>
    <row r="24" spans="1:5">
      <c r="A24" s="1" t="s">
        <v>48</v>
      </c>
      <c r="B24" s="1">
        <v>15065</v>
      </c>
      <c r="C24" s="1">
        <v>73.521407235313646</v>
      </c>
      <c r="D24" s="1">
        <f t="shared" si="0"/>
        <v>11076</v>
      </c>
      <c r="E24" s="1">
        <f t="shared" si="1"/>
        <v>2991.75</v>
      </c>
    </row>
    <row r="25" spans="1:5">
      <c r="A25" s="1" t="s">
        <v>49</v>
      </c>
      <c r="B25" s="1">
        <v>20033</v>
      </c>
      <c r="C25" s="1">
        <v>80.297509109968559</v>
      </c>
      <c r="D25" s="1">
        <f t="shared" si="0"/>
        <v>16086.000000000002</v>
      </c>
      <c r="E25" s="1">
        <f t="shared" si="1"/>
        <v>2960.2499999999986</v>
      </c>
    </row>
    <row r="26" spans="1:5">
      <c r="A26" s="1" t="s">
        <v>50</v>
      </c>
      <c r="B26" s="1">
        <v>17919</v>
      </c>
      <c r="C26" s="1">
        <v>81.394051007310679</v>
      </c>
      <c r="D26" s="1">
        <f t="shared" si="0"/>
        <v>14585</v>
      </c>
      <c r="E26" s="1">
        <f t="shared" si="1"/>
        <v>2500.5</v>
      </c>
    </row>
    <row r="27" spans="1:5">
      <c r="A27" s="1" t="s">
        <v>51</v>
      </c>
      <c r="B27" s="1">
        <v>8001</v>
      </c>
      <c r="C27" s="1">
        <v>85.951756030496185</v>
      </c>
      <c r="D27" s="1">
        <f t="shared" si="0"/>
        <v>6877</v>
      </c>
      <c r="E27" s="1">
        <f t="shared" si="1"/>
        <v>843</v>
      </c>
    </row>
    <row r="28" spans="1:5">
      <c r="A28" s="1"/>
      <c r="B28" s="1"/>
      <c r="C28" s="1"/>
      <c r="D28" s="3">
        <f>SUM(D19:D27)</f>
        <v>64093</v>
      </c>
      <c r="E28" s="3">
        <f>SUM(E19:E27)</f>
        <v>17718</v>
      </c>
    </row>
    <row r="29" spans="1:5">
      <c r="A29" s="1" t="s">
        <v>8</v>
      </c>
      <c r="B29" s="1">
        <f>SUM(B7:B27)</f>
        <v>126975</v>
      </c>
      <c r="C29" s="1"/>
      <c r="D29" s="1">
        <f>D16+D17+D28</f>
        <v>83639</v>
      </c>
      <c r="E29" s="1">
        <f>E16+E17+E28</f>
        <v>32502</v>
      </c>
    </row>
    <row r="31" spans="1:5">
      <c r="A31" s="2" t="s">
        <v>114</v>
      </c>
      <c r="B31">
        <f>B29-D29-E29</f>
        <v>10834</v>
      </c>
    </row>
    <row r="36" spans="1:12">
      <c r="A36" s="162"/>
      <c r="B36" s="163" t="s">
        <v>390</v>
      </c>
      <c r="C36" s="162" t="s">
        <v>391</v>
      </c>
      <c r="D36" s="165"/>
      <c r="E36" s="165"/>
      <c r="F36" s="164"/>
      <c r="G36" s="165"/>
      <c r="H36" s="164"/>
      <c r="I36" s="165"/>
      <c r="J36" s="166"/>
      <c r="K36" s="165"/>
      <c r="L36" s="164"/>
    </row>
    <row r="37" spans="1:12">
      <c r="A37" s="162"/>
      <c r="B37" s="163">
        <v>44</v>
      </c>
      <c r="C37" s="162" t="s">
        <v>39</v>
      </c>
      <c r="D37" s="165"/>
      <c r="E37" s="165"/>
      <c r="F37" s="164"/>
      <c r="G37" s="165"/>
      <c r="H37" s="164"/>
      <c r="I37" s="165"/>
      <c r="J37" s="166"/>
      <c r="K37" s="165"/>
      <c r="L37" s="164"/>
    </row>
    <row r="38" spans="1:12">
      <c r="A38" s="162"/>
      <c r="B38" s="163" t="s">
        <v>392</v>
      </c>
      <c r="C38" s="162" t="s">
        <v>54</v>
      </c>
      <c r="D38" s="165">
        <v>0</v>
      </c>
      <c r="E38" s="165">
        <v>0</v>
      </c>
      <c r="F38" s="164">
        <v>0</v>
      </c>
      <c r="G38" s="165">
        <v>0</v>
      </c>
      <c r="H38" s="164">
        <v>0</v>
      </c>
      <c r="I38" s="165">
        <v>0</v>
      </c>
      <c r="J38" s="166">
        <v>38221</v>
      </c>
      <c r="K38" s="165">
        <v>0</v>
      </c>
      <c r="L38" s="164">
        <f t="shared" ref="L38:L41" si="2">SUM(J38:K38)</f>
        <v>38221</v>
      </c>
    </row>
    <row r="39" spans="1:12">
      <c r="A39" s="162"/>
      <c r="B39" s="163" t="s">
        <v>393</v>
      </c>
      <c r="C39" s="162" t="s">
        <v>71</v>
      </c>
      <c r="D39" s="165">
        <v>0</v>
      </c>
      <c r="E39" s="165">
        <v>0</v>
      </c>
      <c r="F39" s="164">
        <v>0</v>
      </c>
      <c r="G39" s="165">
        <v>0</v>
      </c>
      <c r="H39" s="164">
        <v>0</v>
      </c>
      <c r="I39" s="165">
        <v>0</v>
      </c>
      <c r="J39" s="166">
        <v>4185</v>
      </c>
      <c r="K39" s="165">
        <v>0</v>
      </c>
      <c r="L39" s="164">
        <f t="shared" si="2"/>
        <v>4185</v>
      </c>
    </row>
    <row r="40" spans="1:12">
      <c r="A40" s="162"/>
      <c r="B40" s="163" t="s">
        <v>394</v>
      </c>
      <c r="C40" s="162" t="s">
        <v>168</v>
      </c>
      <c r="D40" s="165">
        <v>0</v>
      </c>
      <c r="E40" s="165">
        <v>0</v>
      </c>
      <c r="F40" s="164">
        <v>0</v>
      </c>
      <c r="G40" s="165">
        <v>0</v>
      </c>
      <c r="H40" s="164">
        <v>0</v>
      </c>
      <c r="I40" s="165">
        <v>0</v>
      </c>
      <c r="J40" s="166">
        <v>1105</v>
      </c>
      <c r="K40" s="165">
        <v>0</v>
      </c>
      <c r="L40" s="164">
        <f t="shared" si="2"/>
        <v>1105</v>
      </c>
    </row>
    <row r="41" spans="1:12">
      <c r="A41" s="162"/>
      <c r="B41" s="163" t="s">
        <v>395</v>
      </c>
      <c r="C41" s="162" t="s">
        <v>169</v>
      </c>
      <c r="D41" s="165">
        <v>0</v>
      </c>
      <c r="E41" s="165">
        <v>0</v>
      </c>
      <c r="F41" s="164">
        <v>0</v>
      </c>
      <c r="G41" s="165">
        <v>0</v>
      </c>
      <c r="H41" s="164">
        <v>0</v>
      </c>
      <c r="I41" s="165">
        <v>0</v>
      </c>
      <c r="J41" s="166">
        <v>5024</v>
      </c>
      <c r="K41" s="165">
        <v>0</v>
      </c>
      <c r="L41" s="164">
        <f t="shared" si="2"/>
        <v>5024</v>
      </c>
    </row>
    <row r="42" spans="1:12">
      <c r="A42" s="162" t="s">
        <v>8</v>
      </c>
      <c r="B42" s="163">
        <v>44</v>
      </c>
      <c r="C42" s="162" t="s">
        <v>39</v>
      </c>
      <c r="D42" s="172">
        <f>SUM(D38:D41)</f>
        <v>0</v>
      </c>
      <c r="E42" s="172">
        <f t="shared" ref="E42:L42" si="3">SUM(E38:E41)</f>
        <v>0</v>
      </c>
      <c r="F42" s="170">
        <f t="shared" si="3"/>
        <v>0</v>
      </c>
      <c r="G42" s="172">
        <f t="shared" si="3"/>
        <v>0</v>
      </c>
      <c r="H42" s="170">
        <f t="shared" si="3"/>
        <v>0</v>
      </c>
      <c r="I42" s="172">
        <f t="shared" si="3"/>
        <v>0</v>
      </c>
      <c r="J42" s="173">
        <f t="shared" si="3"/>
        <v>48535</v>
      </c>
      <c r="K42" s="172">
        <f t="shared" si="3"/>
        <v>0</v>
      </c>
      <c r="L42" s="170">
        <f t="shared" si="3"/>
        <v>48535</v>
      </c>
    </row>
    <row r="43" spans="1:12">
      <c r="A43" s="162" t="s">
        <v>8</v>
      </c>
      <c r="B43" s="163" t="s">
        <v>390</v>
      </c>
      <c r="C43" s="162" t="s">
        <v>391</v>
      </c>
      <c r="D43" s="172">
        <f>D42</f>
        <v>0</v>
      </c>
      <c r="E43" s="172">
        <f t="shared" ref="E43:L43" si="4">E42</f>
        <v>0</v>
      </c>
      <c r="F43" s="170">
        <f t="shared" si="4"/>
        <v>0</v>
      </c>
      <c r="G43" s="172">
        <f t="shared" si="4"/>
        <v>0</v>
      </c>
      <c r="H43" s="170">
        <f t="shared" si="4"/>
        <v>0</v>
      </c>
      <c r="I43" s="172">
        <f t="shared" si="4"/>
        <v>0</v>
      </c>
      <c r="J43" s="173">
        <f t="shared" si="4"/>
        <v>48535</v>
      </c>
      <c r="K43" s="172">
        <f t="shared" si="4"/>
        <v>0</v>
      </c>
      <c r="L43" s="170">
        <f t="shared" si="4"/>
        <v>48535</v>
      </c>
    </row>
    <row r="44" spans="1:12">
      <c r="A44" s="162"/>
      <c r="B44" s="163"/>
      <c r="C44" s="162"/>
      <c r="D44" s="165"/>
      <c r="E44" s="165"/>
      <c r="F44" s="164"/>
      <c r="G44" s="165"/>
      <c r="H44" s="164"/>
      <c r="I44" s="165"/>
      <c r="J44" s="166"/>
      <c r="K44" s="165"/>
      <c r="L44" s="164"/>
    </row>
    <row r="45" spans="1:12">
      <c r="A45" s="162"/>
      <c r="B45" s="163" t="s">
        <v>398</v>
      </c>
      <c r="C45" s="162" t="s">
        <v>399</v>
      </c>
      <c r="D45" s="165"/>
      <c r="E45" s="165"/>
      <c r="F45" s="164"/>
      <c r="G45" s="165"/>
      <c r="H45" s="164"/>
      <c r="I45" s="165"/>
      <c r="J45" s="166"/>
      <c r="K45" s="165"/>
      <c r="L45" s="164"/>
    </row>
    <row r="46" spans="1:12">
      <c r="A46" s="162"/>
      <c r="B46" s="163">
        <v>44</v>
      </c>
      <c r="C46" s="162" t="s">
        <v>39</v>
      </c>
      <c r="D46" s="165"/>
      <c r="E46" s="165"/>
      <c r="F46" s="164"/>
      <c r="G46" s="165"/>
      <c r="H46" s="164"/>
      <c r="I46" s="165"/>
      <c r="J46" s="166"/>
      <c r="K46" s="165"/>
      <c r="L46" s="164"/>
    </row>
    <row r="47" spans="1:12">
      <c r="A47" s="162"/>
      <c r="B47" s="163" t="s">
        <v>400</v>
      </c>
      <c r="C47" s="162" t="s">
        <v>54</v>
      </c>
      <c r="D47" s="165">
        <v>0</v>
      </c>
      <c r="E47" s="165">
        <v>0</v>
      </c>
      <c r="F47" s="164">
        <v>0</v>
      </c>
      <c r="G47" s="165">
        <v>0</v>
      </c>
      <c r="H47" s="164">
        <v>0</v>
      </c>
      <c r="I47" s="165">
        <v>0</v>
      </c>
      <c r="J47" s="166">
        <v>25457</v>
      </c>
      <c r="K47" s="165">
        <v>0</v>
      </c>
      <c r="L47" s="164">
        <f t="shared" ref="L47:L50" si="5">SUM(J47:K47)</f>
        <v>25457</v>
      </c>
    </row>
    <row r="48" spans="1:12">
      <c r="A48" s="162"/>
      <c r="B48" s="163" t="s">
        <v>401</v>
      </c>
      <c r="C48" s="162" t="s">
        <v>71</v>
      </c>
      <c r="D48" s="165">
        <v>0</v>
      </c>
      <c r="E48" s="165">
        <v>0</v>
      </c>
      <c r="F48" s="164">
        <v>0</v>
      </c>
      <c r="G48" s="165">
        <v>0</v>
      </c>
      <c r="H48" s="164">
        <v>0</v>
      </c>
      <c r="I48" s="165">
        <v>0</v>
      </c>
      <c r="J48" s="166">
        <v>3186</v>
      </c>
      <c r="K48" s="165">
        <v>0</v>
      </c>
      <c r="L48" s="164">
        <f t="shared" si="5"/>
        <v>3186</v>
      </c>
    </row>
    <row r="49" spans="1:12">
      <c r="A49" s="162"/>
      <c r="B49" s="163" t="s">
        <v>402</v>
      </c>
      <c r="C49" s="162" t="s">
        <v>168</v>
      </c>
      <c r="D49" s="165">
        <v>0</v>
      </c>
      <c r="E49" s="165">
        <v>0</v>
      </c>
      <c r="F49" s="164">
        <v>0</v>
      </c>
      <c r="G49" s="165">
        <v>0</v>
      </c>
      <c r="H49" s="164">
        <v>0</v>
      </c>
      <c r="I49" s="165">
        <v>0</v>
      </c>
      <c r="J49" s="166">
        <v>736</v>
      </c>
      <c r="K49" s="165">
        <v>0</v>
      </c>
      <c r="L49" s="164">
        <f t="shared" si="5"/>
        <v>736</v>
      </c>
    </row>
    <row r="50" spans="1:12">
      <c r="A50" s="162"/>
      <c r="B50" s="167" t="s">
        <v>403</v>
      </c>
      <c r="C50" s="162" t="s">
        <v>169</v>
      </c>
      <c r="D50" s="165">
        <v>0</v>
      </c>
      <c r="E50" s="165">
        <v>0</v>
      </c>
      <c r="F50" s="164">
        <v>0</v>
      </c>
      <c r="G50" s="165">
        <v>0</v>
      </c>
      <c r="H50" s="164">
        <v>0</v>
      </c>
      <c r="I50" s="165">
        <v>0</v>
      </c>
      <c r="J50" s="166">
        <v>3331</v>
      </c>
      <c r="K50" s="165">
        <v>0</v>
      </c>
      <c r="L50" s="164">
        <f t="shared" si="5"/>
        <v>3331</v>
      </c>
    </row>
    <row r="51" spans="1:12">
      <c r="A51" s="168" t="s">
        <v>8</v>
      </c>
      <c r="B51" s="167">
        <v>44</v>
      </c>
      <c r="C51" s="169" t="s">
        <v>39</v>
      </c>
      <c r="D51" s="170">
        <f>SUM(D47:D50)</f>
        <v>0</v>
      </c>
      <c r="E51" s="170">
        <f t="shared" ref="E51:L51" si="6">SUM(E47:E50)</f>
        <v>0</v>
      </c>
      <c r="F51" s="170">
        <f t="shared" si="6"/>
        <v>0</v>
      </c>
      <c r="G51" s="170">
        <f t="shared" si="6"/>
        <v>0</v>
      </c>
      <c r="H51" s="170">
        <f t="shared" si="6"/>
        <v>0</v>
      </c>
      <c r="I51" s="170">
        <f t="shared" si="6"/>
        <v>0</v>
      </c>
      <c r="J51" s="170">
        <f t="shared" si="6"/>
        <v>32710</v>
      </c>
      <c r="K51" s="170">
        <f t="shared" si="6"/>
        <v>0</v>
      </c>
      <c r="L51" s="170">
        <f t="shared" si="6"/>
        <v>32710</v>
      </c>
    </row>
    <row r="52" spans="1:12">
      <c r="A52" s="168" t="s">
        <v>8</v>
      </c>
      <c r="B52" s="167" t="s">
        <v>398</v>
      </c>
      <c r="C52" s="169" t="s">
        <v>399</v>
      </c>
      <c r="D52" s="171">
        <f>D51</f>
        <v>0</v>
      </c>
      <c r="E52" s="171">
        <f t="shared" ref="E52:L52" si="7">E51</f>
        <v>0</v>
      </c>
      <c r="F52" s="171">
        <f t="shared" si="7"/>
        <v>0</v>
      </c>
      <c r="G52" s="171">
        <f t="shared" si="7"/>
        <v>0</v>
      </c>
      <c r="H52" s="171">
        <f t="shared" si="7"/>
        <v>0</v>
      </c>
      <c r="I52" s="171">
        <f t="shared" si="7"/>
        <v>0</v>
      </c>
      <c r="J52" s="171">
        <f t="shared" si="7"/>
        <v>32710</v>
      </c>
      <c r="K52" s="171">
        <f t="shared" si="7"/>
        <v>0</v>
      </c>
      <c r="L52" s="171">
        <f t="shared" si="7"/>
        <v>32710</v>
      </c>
    </row>
  </sheetData>
  <customSheetViews>
    <customSheetView guid="{9FE2EECB-6FE7-46FE-A094-7FA8121C84C0}">
      <selection activeCell="B32" sqref="B32"/>
      <pageMargins left="0.7" right="0.7" top="0.75" bottom="0.75" header="0.3" footer="0.3"/>
      <pageSetup orientation="portrait" verticalDpi="0" r:id="rId1"/>
    </customSheetView>
    <customSheetView guid="{1EEE9AEE-1DF8-43A8-8681-A2C3E30AE944}">
      <selection activeCell="B32" sqref="B32"/>
      <pageMargins left="0.7" right="0.7" top="0.75" bottom="0.75" header="0.3" footer="0.3"/>
      <pageSetup orientation="portrait" verticalDpi="0" r:id="rId2"/>
    </customSheetView>
    <customSheetView guid="{6B081985-31B1-4D9A-A1DF-00A636C21670}">
      <selection activeCell="B32" sqref="B32"/>
      <pageMargins left="0.7" right="0.7" top="0.75" bottom="0.75" header="0.3" footer="0.3"/>
      <pageSetup orientation="portrait" verticalDpi="0" r:id="rId3"/>
    </customSheetView>
  </customSheetView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dem31</vt:lpstr>
      <vt:lpstr>Sheet1</vt:lpstr>
      <vt:lpstr>'dem31'!housing</vt:lpstr>
      <vt:lpstr>'dem31'!Power</vt:lpstr>
      <vt:lpstr>'dem31'!powercap</vt:lpstr>
      <vt:lpstr>'dem31'!Print_Area</vt:lpstr>
      <vt:lpstr>'dem31'!Print_Titles</vt:lpstr>
      <vt:lpstr>'dem31'!pw</vt:lpstr>
      <vt:lpstr>'dem31'!Voted</vt:lpstr>
    </vt:vector>
  </TitlesOfParts>
  <Company>Government of Sikkim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Secretary Finance</dc:creator>
  <cp:lastModifiedBy>Budget JA1</cp:lastModifiedBy>
  <cp:lastPrinted>2026-07-20T06:05:10Z</cp:lastPrinted>
  <dcterms:created xsi:type="dcterms:W3CDTF">2004-06-02T16:23:55Z</dcterms:created>
  <dcterms:modified xsi:type="dcterms:W3CDTF">2026-08-03T06:10:29Z</dcterms:modified>
</cp:coreProperties>
</file>