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9040" windowHeight="15720"/>
  </bookViews>
  <sheets>
    <sheet name="dem34" sheetId="4" r:id="rId1"/>
  </sheets>
  <externalReferences>
    <externalReference r:id="rId2"/>
  </externalReferences>
  <definedNames>
    <definedName name="__123Graph_D" hidden="1">[1]dem18!#REF!</definedName>
    <definedName name="_xlnm._FilterDatabase" localSheetId="0" hidden="1">'dem34'!$A$16:$G$737</definedName>
    <definedName name="_rec2" localSheetId="0">'dem34'!#REF!</definedName>
    <definedName name="_Regression_Int" localSheetId="0" hidden="1">1</definedName>
    <definedName name="cacap" localSheetId="0">'dem34'!#REF!</definedName>
    <definedName name="CAPPW" localSheetId="0">'dem34'!#REF!</definedName>
    <definedName name="np" localSheetId="0">'dem34'!#REF!</definedName>
    <definedName name="_xlnm.Print_Area" localSheetId="0">'dem34'!$A$1:$G$737</definedName>
    <definedName name="_xlnm.Print_Titles" localSheetId="0">'dem34'!$13:$16</definedName>
    <definedName name="pw" localSheetId="0">'dem34'!$D$34:$G$34</definedName>
    <definedName name="rb" localSheetId="0">'dem34'!$D$229:$G$229</definedName>
    <definedName name="rbcap" localSheetId="0">'dem34'!$D$723:$G$723</definedName>
    <definedName name="rbrec" localSheetId="0">'dem34'!#REF!</definedName>
    <definedName name="rbrec3" localSheetId="0">'dem34'!#REF!</definedName>
    <definedName name="revise" localSheetId="0">'dem34'!#REF!</definedName>
    <definedName name="roadsrec" localSheetId="0">'dem34'!#REF!</definedName>
    <definedName name="summary" localSheetId="0">'dem34'!#REF!</definedName>
    <definedName name="suspense" localSheetId="0">'dem34'!$D$728:$G$728</definedName>
    <definedName name="Voted" localSheetId="0">'dem34'!$C$10:$F$10</definedName>
    <definedName name="Z_239EE218_578E_4317_BEED_14D5D7089E27_.wvu.Cols" localSheetId="0" hidden="1">'dem34'!#REF!</definedName>
    <definedName name="Z_239EE218_578E_4317_BEED_14D5D7089E27_.wvu.FilterData" localSheetId="0" hidden="1">'dem34'!$A$1:$G$734</definedName>
    <definedName name="Z_239EE218_578E_4317_BEED_14D5D7089E27_.wvu.PrintArea" localSheetId="0" hidden="1">'dem34'!$A$1:$G$734</definedName>
    <definedName name="Z_239EE218_578E_4317_BEED_14D5D7089E27_.wvu.PrintTitles" localSheetId="0" hidden="1">'dem34'!$13:$16</definedName>
    <definedName name="Z_302A3EA3_AE96_11D5_A646_0050BA3D7AFD_.wvu.Cols" localSheetId="0" hidden="1">'dem34'!#REF!</definedName>
    <definedName name="Z_302A3EA3_AE96_11D5_A646_0050BA3D7AFD_.wvu.FilterData" localSheetId="0" hidden="1">'dem34'!$A$1:$G$734</definedName>
    <definedName name="Z_302A3EA3_AE96_11D5_A646_0050BA3D7AFD_.wvu.PrintArea" localSheetId="0" hidden="1">'dem34'!$A$1:$G$734</definedName>
    <definedName name="Z_302A3EA3_AE96_11D5_A646_0050BA3D7AFD_.wvu.PrintTitles" localSheetId="0" hidden="1">'dem34'!$13:$16</definedName>
    <definedName name="Z_36DBA021_0ECB_11D4_8064_004005726899_.wvu.Cols" localSheetId="0" hidden="1">'dem34'!#REF!</definedName>
    <definedName name="Z_36DBA021_0ECB_11D4_8064_004005726899_.wvu.FilterData" localSheetId="0" hidden="1">'dem34'!$C$36:$C$725</definedName>
    <definedName name="Z_36DBA021_0ECB_11D4_8064_004005726899_.wvu.PrintArea" localSheetId="0" hidden="1">'dem34'!$A$1:$G$728</definedName>
    <definedName name="Z_36DBA021_0ECB_11D4_8064_004005726899_.wvu.PrintTitles" localSheetId="0" hidden="1">'dem34'!$13:$16</definedName>
    <definedName name="Z_93EBE921_AE91_11D5_8685_004005726899_.wvu.Cols" localSheetId="0" hidden="1">'dem34'!#REF!</definedName>
    <definedName name="Z_93EBE921_AE91_11D5_8685_004005726899_.wvu.FilterData" localSheetId="0" hidden="1">'dem34'!$C$36:$C$725</definedName>
    <definedName name="Z_93EBE921_AE91_11D5_8685_004005726899_.wvu.PrintArea" localSheetId="0" hidden="1">'dem34'!$A$1:$G$728</definedName>
    <definedName name="Z_93EBE921_AE91_11D5_8685_004005726899_.wvu.PrintTitles" localSheetId="0" hidden="1">'dem34'!$13:$16</definedName>
    <definedName name="Z_94DA79C1_0FDE_11D5_9579_000021DAEEA2_.wvu.Cols" localSheetId="0" hidden="1">'dem34'!#REF!</definedName>
    <definedName name="Z_94DA79C1_0FDE_11D5_9579_000021DAEEA2_.wvu.FilterData" localSheetId="0" hidden="1">'dem34'!$C$36:$C$725</definedName>
    <definedName name="Z_94DA79C1_0FDE_11D5_9579_000021DAEEA2_.wvu.PrintArea" localSheetId="0" hidden="1">'dem34'!$A$1:$G$728</definedName>
    <definedName name="Z_94DA79C1_0FDE_11D5_9579_000021DAEEA2_.wvu.PrintTitles" localSheetId="0" hidden="1">'dem34'!$13:$16</definedName>
    <definedName name="Z_B4CB097C_161F_11D5_8064_004005726899_.wvu.FilterData" localSheetId="0" hidden="1">'dem34'!$C$36:$C$725</definedName>
    <definedName name="Z_B4CB097F_161F_11D5_8064_004005726899_.wvu.FilterData" localSheetId="0" hidden="1">'dem34'!$C$36:$C$725</definedName>
    <definedName name="Z_B4CB099B_161F_11D5_8064_004005726899_.wvu.FilterData" localSheetId="0" hidden="1">'dem34'!$C$36:$C$725</definedName>
    <definedName name="Z_C868F8C3_16D7_11D5_A68D_81D6213F5331_.wvu.Cols" localSheetId="0" hidden="1">'dem34'!#REF!</definedName>
    <definedName name="Z_C868F8C3_16D7_11D5_A68D_81D6213F5331_.wvu.FilterData" localSheetId="0" hidden="1">'dem34'!$C$36:$C$725</definedName>
    <definedName name="Z_C868F8C3_16D7_11D5_A68D_81D6213F5331_.wvu.PrintArea" localSheetId="0" hidden="1">'dem34'!$A$1:$G$728</definedName>
    <definedName name="Z_C868F8C3_16D7_11D5_A68D_81D6213F5331_.wvu.PrintTitles" localSheetId="0" hidden="1">'dem34'!$13:$16</definedName>
    <definedName name="Z_E5DF37BD_125C_11D5_8DC4_D0F5D88B3549_.wvu.Cols" localSheetId="0" hidden="1">'dem34'!#REF!</definedName>
    <definedName name="Z_E5DF37BD_125C_11D5_8DC4_D0F5D88B3549_.wvu.FilterData" localSheetId="0" hidden="1">'dem34'!$C$36:$C$725</definedName>
    <definedName name="Z_E5DF37BD_125C_11D5_8DC4_D0F5D88B3549_.wvu.PrintArea" localSheetId="0" hidden="1">'dem34'!$A$1:$G$728</definedName>
    <definedName name="Z_E5DF37BD_125C_11D5_8DC4_D0F5D88B3549_.wvu.PrintTitles" localSheetId="0" hidden="1">'dem34'!$13:$16</definedName>
    <definedName name="Z_F8ADACC1_164E_11D6_B603_000021DAEEA2_.wvu.Cols" localSheetId="0" hidden="1">'dem34'!#REF!</definedName>
    <definedName name="Z_F8ADACC1_164E_11D6_B603_000021DAEEA2_.wvu.FilterData" localSheetId="0" hidden="1">'dem34'!$C$36:$C$725</definedName>
    <definedName name="Z_F8ADACC1_164E_11D6_B603_000021DAEEA2_.wvu.PrintArea" localSheetId="0" hidden="1">'dem34'!$A$1:$G$728</definedName>
    <definedName name="Z_F8ADACC1_164E_11D6_B603_000021DAEEA2_.wvu.PrintTitles" localSheetId="0" hidden="1">'dem34'!$13:$16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7" i="4"/>
  <c r="G367"/>
  <c r="G363"/>
  <c r="G359"/>
  <c r="G355"/>
  <c r="G351"/>
  <c r="G347"/>
  <c r="F367"/>
  <c r="E367"/>
  <c r="D367"/>
  <c r="F363"/>
  <c r="E363"/>
  <c r="D363"/>
  <c r="F359"/>
  <c r="E359"/>
  <c r="D359"/>
  <c r="F355"/>
  <c r="E355"/>
  <c r="D355"/>
  <c r="F351"/>
  <c r="E351"/>
  <c r="D351"/>
  <c r="F347"/>
  <c r="E347"/>
  <c r="D347"/>
  <c r="F486" l="1"/>
  <c r="E486"/>
  <c r="D486"/>
  <c r="G486"/>
  <c r="F482"/>
  <c r="E482"/>
  <c r="D482"/>
  <c r="G482"/>
  <c r="F578"/>
  <c r="E578"/>
  <c r="D578"/>
  <c r="G578"/>
  <c r="F574"/>
  <c r="E574"/>
  <c r="D574"/>
  <c r="G574"/>
  <c r="F508"/>
  <c r="E508"/>
  <c r="D508"/>
  <c r="G508"/>
  <c r="F504"/>
  <c r="E504"/>
  <c r="D504"/>
  <c r="G504"/>
  <c r="F478"/>
  <c r="E478"/>
  <c r="D478"/>
  <c r="G478"/>
  <c r="F474"/>
  <c r="E474"/>
  <c r="D474"/>
  <c r="G474"/>
  <c r="F470"/>
  <c r="E470"/>
  <c r="D470"/>
  <c r="G470"/>
  <c r="F255"/>
  <c r="E255"/>
  <c r="D255"/>
  <c r="G255"/>
  <c r="F466"/>
  <c r="E466"/>
  <c r="D466"/>
  <c r="G466"/>
  <c r="F570"/>
  <c r="E570"/>
  <c r="D570"/>
  <c r="G570"/>
  <c r="F566"/>
  <c r="E566"/>
  <c r="D566"/>
  <c r="G566"/>
  <c r="F562"/>
  <c r="E562"/>
  <c r="D562"/>
  <c r="G562"/>
  <c r="F558"/>
  <c r="E558"/>
  <c r="D558"/>
  <c r="G558"/>
  <c r="F554"/>
  <c r="E554"/>
  <c r="D554"/>
  <c r="G554"/>
  <c r="F616" l="1"/>
  <c r="E616"/>
  <c r="D616"/>
  <c r="G616"/>
  <c r="F612"/>
  <c r="E612"/>
  <c r="D612"/>
  <c r="G612"/>
  <c r="F608"/>
  <c r="E608"/>
  <c r="D608"/>
  <c r="G608"/>
  <c r="F604"/>
  <c r="E604"/>
  <c r="D604"/>
  <c r="G604"/>
  <c r="F600"/>
  <c r="E600"/>
  <c r="D600"/>
  <c r="G600"/>
  <c r="F343"/>
  <c r="E343"/>
  <c r="D343"/>
  <c r="G343"/>
  <c r="F211"/>
  <c r="E211"/>
  <c r="D211"/>
  <c r="G211"/>
  <c r="F339"/>
  <c r="E339"/>
  <c r="D339"/>
  <c r="G339"/>
  <c r="F667"/>
  <c r="E667"/>
  <c r="D667"/>
  <c r="G667"/>
  <c r="E700"/>
  <c r="F700"/>
  <c r="D700"/>
  <c r="G700"/>
  <c r="F663"/>
  <c r="E663"/>
  <c r="D663"/>
  <c r="G663"/>
  <c r="E679"/>
  <c r="F679"/>
  <c r="D679"/>
  <c r="D695" l="1"/>
  <c r="F695"/>
  <c r="E695"/>
  <c r="G695"/>
  <c r="F207" l="1"/>
  <c r="E207"/>
  <c r="D207"/>
  <c r="G207"/>
  <c r="F171" l="1"/>
  <c r="F172" s="1"/>
  <c r="F631"/>
  <c r="F632" s="1"/>
  <c r="F583"/>
  <c r="F584" s="1"/>
  <c r="F62"/>
  <c r="F64" s="1"/>
  <c r="F162"/>
  <c r="F168" s="1"/>
  <c r="F140"/>
  <c r="F120"/>
  <c r="F126" s="1"/>
  <c r="F94"/>
  <c r="F198"/>
  <c r="F196"/>
  <c r="F188"/>
  <c r="F193" s="1"/>
  <c r="F178"/>
  <c r="F175"/>
  <c r="F139"/>
  <c r="F141"/>
  <c r="F131"/>
  <c r="F129"/>
  <c r="F95"/>
  <c r="F649"/>
  <c r="F650" s="1"/>
  <c r="F621"/>
  <c r="F622" s="1"/>
  <c r="F708"/>
  <c r="F710" s="1"/>
  <c r="F691"/>
  <c r="E691"/>
  <c r="D691"/>
  <c r="G691"/>
  <c r="F687"/>
  <c r="E687"/>
  <c r="D687"/>
  <c r="G687"/>
  <c r="F683"/>
  <c r="E683"/>
  <c r="D683"/>
  <c r="G683"/>
  <c r="E659"/>
  <c r="D659"/>
  <c r="G659"/>
  <c r="F659"/>
  <c r="F654"/>
  <c r="F655" s="1"/>
  <c r="F640"/>
  <c r="F641" s="1"/>
  <c r="F550"/>
  <c r="E550"/>
  <c r="D550"/>
  <c r="G550"/>
  <c r="F546"/>
  <c r="E546"/>
  <c r="D546"/>
  <c r="G546"/>
  <c r="F406"/>
  <c r="F407" s="1"/>
  <c r="F50"/>
  <c r="F57" s="1"/>
  <c r="F734"/>
  <c r="F715"/>
  <c r="F646"/>
  <c r="F636"/>
  <c r="F626"/>
  <c r="F596"/>
  <c r="F592"/>
  <c r="F588"/>
  <c r="F542"/>
  <c r="F538"/>
  <c r="F534"/>
  <c r="F530"/>
  <c r="F526"/>
  <c r="F522"/>
  <c r="F518"/>
  <c r="F514"/>
  <c r="F500"/>
  <c r="F496"/>
  <c r="F492"/>
  <c r="F462"/>
  <c r="F458"/>
  <c r="F454"/>
  <c r="F450"/>
  <c r="F446"/>
  <c r="F442"/>
  <c r="F438"/>
  <c r="F434"/>
  <c r="F430"/>
  <c r="F427"/>
  <c r="F421"/>
  <c r="F417"/>
  <c r="F413"/>
  <c r="F403"/>
  <c r="F399"/>
  <c r="F393"/>
  <c r="F389"/>
  <c r="F385"/>
  <c r="F381"/>
  <c r="F377"/>
  <c r="F373"/>
  <c r="F335"/>
  <c r="F331"/>
  <c r="F327"/>
  <c r="F323"/>
  <c r="F319"/>
  <c r="F315"/>
  <c r="F311"/>
  <c r="F307"/>
  <c r="F303"/>
  <c r="F299"/>
  <c r="F295"/>
  <c r="F291"/>
  <c r="F287"/>
  <c r="F283"/>
  <c r="F279"/>
  <c r="F275"/>
  <c r="F271"/>
  <c r="F267"/>
  <c r="F263"/>
  <c r="F251"/>
  <c r="F247"/>
  <c r="F238"/>
  <c r="F239" s="1"/>
  <c r="F240" s="1"/>
  <c r="F218"/>
  <c r="F219" s="1"/>
  <c r="F158"/>
  <c r="F116"/>
  <c r="F85"/>
  <c r="F79"/>
  <c r="F69"/>
  <c r="F24"/>
  <c r="F25" s="1"/>
  <c r="F26" s="1"/>
  <c r="D151"/>
  <c r="D595"/>
  <c r="D631"/>
  <c r="F617" l="1"/>
  <c r="F637"/>
  <c r="F579"/>
  <c r="F509"/>
  <c r="F487"/>
  <c r="F422"/>
  <c r="F408"/>
  <c r="F394"/>
  <c r="F256"/>
  <c r="F257" s="1"/>
  <c r="F368"/>
  <c r="E696"/>
  <c r="E701" s="1"/>
  <c r="E702" s="1"/>
  <c r="F696"/>
  <c r="D696"/>
  <c r="F183"/>
  <c r="F106"/>
  <c r="F203"/>
  <c r="F136"/>
  <c r="F147"/>
  <c r="F627"/>
  <c r="F651"/>
  <c r="E734"/>
  <c r="F719"/>
  <c r="F720" s="1"/>
  <c r="F721" s="1"/>
  <c r="F722" s="1"/>
  <c r="E719"/>
  <c r="D719"/>
  <c r="E715"/>
  <c r="D715"/>
  <c r="E710"/>
  <c r="D710"/>
  <c r="E655"/>
  <c r="D655"/>
  <c r="E650"/>
  <c r="D650"/>
  <c r="E646"/>
  <c r="D646"/>
  <c r="E641"/>
  <c r="D641"/>
  <c r="E636"/>
  <c r="D636"/>
  <c r="E632"/>
  <c r="D632"/>
  <c r="E626"/>
  <c r="D626"/>
  <c r="E622"/>
  <c r="D622"/>
  <c r="E596"/>
  <c r="D596"/>
  <c r="E592"/>
  <c r="D592"/>
  <c r="E588"/>
  <c r="D588"/>
  <c r="E584"/>
  <c r="D584"/>
  <c r="E542"/>
  <c r="D542"/>
  <c r="E538"/>
  <c r="D538"/>
  <c r="E534"/>
  <c r="D534"/>
  <c r="E530"/>
  <c r="D530"/>
  <c r="E526"/>
  <c r="D526"/>
  <c r="E522"/>
  <c r="D522"/>
  <c r="E518"/>
  <c r="D518"/>
  <c r="E514"/>
  <c r="D514"/>
  <c r="E500"/>
  <c r="D500"/>
  <c r="E496"/>
  <c r="D496"/>
  <c r="E492"/>
  <c r="D492"/>
  <c r="E462"/>
  <c r="D462"/>
  <c r="E458"/>
  <c r="D458"/>
  <c r="E454"/>
  <c r="D454"/>
  <c r="E450"/>
  <c r="D450"/>
  <c r="E446"/>
  <c r="D446"/>
  <c r="E442"/>
  <c r="D442"/>
  <c r="E438"/>
  <c r="D438"/>
  <c r="E434"/>
  <c r="D434"/>
  <c r="E430"/>
  <c r="D430"/>
  <c r="E427"/>
  <c r="D427"/>
  <c r="E421"/>
  <c r="D421"/>
  <c r="E417"/>
  <c r="D417"/>
  <c r="E413"/>
  <c r="D413"/>
  <c r="E407"/>
  <c r="D407"/>
  <c r="E403"/>
  <c r="D403"/>
  <c r="E399"/>
  <c r="D399"/>
  <c r="E393"/>
  <c r="D393"/>
  <c r="E389"/>
  <c r="D389"/>
  <c r="E385"/>
  <c r="D385"/>
  <c r="E381"/>
  <c r="D381"/>
  <c r="E377"/>
  <c r="D377"/>
  <c r="E373"/>
  <c r="D373"/>
  <c r="E335"/>
  <c r="D335"/>
  <c r="E331"/>
  <c r="D331"/>
  <c r="E327"/>
  <c r="D327"/>
  <c r="E323"/>
  <c r="D323"/>
  <c r="E319"/>
  <c r="D319"/>
  <c r="E315"/>
  <c r="D315"/>
  <c r="E311"/>
  <c r="D311"/>
  <c r="E307"/>
  <c r="D307"/>
  <c r="E303"/>
  <c r="D303"/>
  <c r="E299"/>
  <c r="D299"/>
  <c r="E295"/>
  <c r="D295"/>
  <c r="E291"/>
  <c r="D291"/>
  <c r="E287"/>
  <c r="D287"/>
  <c r="E283"/>
  <c r="D283"/>
  <c r="E279"/>
  <c r="D279"/>
  <c r="E275"/>
  <c r="D275"/>
  <c r="E271"/>
  <c r="D271"/>
  <c r="E267"/>
  <c r="D267"/>
  <c r="E263"/>
  <c r="D263"/>
  <c r="E251"/>
  <c r="D251"/>
  <c r="E247"/>
  <c r="D247"/>
  <c r="E238"/>
  <c r="E239" s="1"/>
  <c r="E240" s="1"/>
  <c r="D238"/>
  <c r="D239" s="1"/>
  <c r="D240" s="1"/>
  <c r="F226"/>
  <c r="F227" s="1"/>
  <c r="E226"/>
  <c r="E227" s="1"/>
  <c r="D226"/>
  <c r="D227" s="1"/>
  <c r="E218"/>
  <c r="E219" s="1"/>
  <c r="D218"/>
  <c r="D219" s="1"/>
  <c r="E203"/>
  <c r="D203"/>
  <c r="E193"/>
  <c r="D193"/>
  <c r="E183"/>
  <c r="D183"/>
  <c r="E172"/>
  <c r="D172"/>
  <c r="E168"/>
  <c r="D168"/>
  <c r="E158"/>
  <c r="D158"/>
  <c r="E147"/>
  <c r="D147"/>
  <c r="E136"/>
  <c r="D136"/>
  <c r="E126"/>
  <c r="D126"/>
  <c r="E116"/>
  <c r="D116"/>
  <c r="E106"/>
  <c r="D106"/>
  <c r="E85"/>
  <c r="D85"/>
  <c r="E79"/>
  <c r="D79"/>
  <c r="F74"/>
  <c r="F80" s="1"/>
  <c r="F81" s="1"/>
  <c r="F86" s="1"/>
  <c r="E74"/>
  <c r="D74"/>
  <c r="E69"/>
  <c r="D69"/>
  <c r="E64"/>
  <c r="D64"/>
  <c r="E57"/>
  <c r="D57"/>
  <c r="F31"/>
  <c r="F32" s="1"/>
  <c r="F33" s="1"/>
  <c r="F34" s="1"/>
  <c r="E31"/>
  <c r="E32" s="1"/>
  <c r="D31"/>
  <c r="D32" s="1"/>
  <c r="E24"/>
  <c r="E25" s="1"/>
  <c r="E26" s="1"/>
  <c r="D24"/>
  <c r="D25" s="1"/>
  <c r="D26" s="1"/>
  <c r="G172"/>
  <c r="D637" l="1"/>
  <c r="E637"/>
  <c r="E617"/>
  <c r="D617"/>
  <c r="D579"/>
  <c r="E579"/>
  <c r="D509"/>
  <c r="E509"/>
  <c r="E487"/>
  <c r="D487"/>
  <c r="E422"/>
  <c r="E408"/>
  <c r="D408"/>
  <c r="D422"/>
  <c r="E394"/>
  <c r="D394"/>
  <c r="E256"/>
  <c r="E257" s="1"/>
  <c r="D256"/>
  <c r="D257" s="1"/>
  <c r="E368"/>
  <c r="D368"/>
  <c r="D212"/>
  <c r="D213" s="1"/>
  <c r="D228" s="1"/>
  <c r="E212"/>
  <c r="E213" s="1"/>
  <c r="E228" s="1"/>
  <c r="F212"/>
  <c r="F213" s="1"/>
  <c r="F228" s="1"/>
  <c r="F229" s="1"/>
  <c r="F230" s="1"/>
  <c r="F668"/>
  <c r="F669" s="1"/>
  <c r="D701"/>
  <c r="D702" s="1"/>
  <c r="F701"/>
  <c r="F702" s="1"/>
  <c r="E627"/>
  <c r="E720"/>
  <c r="E721" s="1"/>
  <c r="E722" s="1"/>
  <c r="E80"/>
  <c r="E81" s="1"/>
  <c r="E86" s="1"/>
  <c r="E651"/>
  <c r="D627"/>
  <c r="E33"/>
  <c r="E34" s="1"/>
  <c r="D651"/>
  <c r="D720"/>
  <c r="D721" s="1"/>
  <c r="D722" s="1"/>
  <c r="D80"/>
  <c r="D81" s="1"/>
  <c r="D86" s="1"/>
  <c r="D33"/>
  <c r="D34" s="1"/>
  <c r="G238"/>
  <c r="G239" s="1"/>
  <c r="G240" s="1"/>
  <c r="D668" l="1"/>
  <c r="E668"/>
  <c r="F723"/>
  <c r="F724" s="1"/>
  <c r="F725" s="1"/>
  <c r="E229"/>
  <c r="E230" s="1"/>
  <c r="D229"/>
  <c r="D230" s="1"/>
  <c r="G267"/>
  <c r="G271"/>
  <c r="G287"/>
  <c r="G303"/>
  <c r="G319"/>
  <c r="G323"/>
  <c r="G327"/>
  <c r="G315"/>
  <c r="G283"/>
  <c r="G299"/>
  <c r="G279"/>
  <c r="G295"/>
  <c r="G311"/>
  <c r="G275"/>
  <c r="G291"/>
  <c r="G307"/>
  <c r="G331"/>
  <c r="G335"/>
  <c r="D669" l="1"/>
  <c r="D723" s="1"/>
  <c r="D724" s="1"/>
  <c r="D725" s="1"/>
  <c r="E723"/>
  <c r="E724" s="1"/>
  <c r="E725" s="1"/>
  <c r="E669"/>
  <c r="G679"/>
  <c r="G500"/>
  <c r="G462"/>
  <c r="G696" l="1"/>
  <c r="G701" s="1"/>
  <c r="G168"/>
  <c r="G158"/>
  <c r="G183"/>
  <c r="G147"/>
  <c r="G203"/>
  <c r="G193"/>
  <c r="G263"/>
  <c r="G368" s="1"/>
  <c r="G407"/>
  <c r="G710"/>
  <c r="G719"/>
  <c r="G715"/>
  <c r="G655"/>
  <c r="G650"/>
  <c r="G646"/>
  <c r="G641"/>
  <c r="G636"/>
  <c r="G632"/>
  <c r="G626"/>
  <c r="G622"/>
  <c r="G596"/>
  <c r="G592"/>
  <c r="G588"/>
  <c r="G584"/>
  <c r="G542"/>
  <c r="G538"/>
  <c r="G534"/>
  <c r="G530"/>
  <c r="G526"/>
  <c r="G522"/>
  <c r="G518"/>
  <c r="G514"/>
  <c r="G496"/>
  <c r="G492"/>
  <c r="G458"/>
  <c r="G454"/>
  <c r="G450"/>
  <c r="G446"/>
  <c r="G442"/>
  <c r="G438"/>
  <c r="G434"/>
  <c r="G430"/>
  <c r="G427"/>
  <c r="G421"/>
  <c r="G417"/>
  <c r="G413"/>
  <c r="G403"/>
  <c r="G399"/>
  <c r="G393"/>
  <c r="G389"/>
  <c r="G385"/>
  <c r="G381"/>
  <c r="G377"/>
  <c r="G373"/>
  <c r="G251"/>
  <c r="G247"/>
  <c r="G31"/>
  <c r="G32" s="1"/>
  <c r="G24"/>
  <c r="G25" s="1"/>
  <c r="G26" s="1"/>
  <c r="G637" l="1"/>
  <c r="G617"/>
  <c r="G579"/>
  <c r="G509"/>
  <c r="G487"/>
  <c r="G422"/>
  <c r="G408"/>
  <c r="G394"/>
  <c r="G256"/>
  <c r="G257" s="1"/>
  <c r="G136"/>
  <c r="G85"/>
  <c r="G720"/>
  <c r="G218"/>
  <c r="G219" s="1"/>
  <c r="G69"/>
  <c r="G64"/>
  <c r="G74"/>
  <c r="G126"/>
  <c r="G226"/>
  <c r="G227" s="1"/>
  <c r="G702"/>
  <c r="G79"/>
  <c r="G627"/>
  <c r="G106"/>
  <c r="G116"/>
  <c r="G651"/>
  <c r="G33"/>
  <c r="G34" s="1"/>
  <c r="G212" l="1"/>
  <c r="G213" s="1"/>
  <c r="G228" s="1"/>
  <c r="G668"/>
  <c r="G669" s="1"/>
  <c r="G721"/>
  <c r="G722" s="1"/>
  <c r="G80"/>
  <c r="G81" s="1"/>
  <c r="G86" s="1"/>
  <c r="G229" l="1"/>
  <c r="G230" s="1"/>
  <c r="G723" l="1"/>
  <c r="G724" s="1"/>
  <c r="G725" s="1"/>
  <c r="D10" l="1"/>
  <c r="E10" l="1"/>
  <c r="F10" l="1"/>
</calcChain>
</file>

<file path=xl/sharedStrings.xml><?xml version="1.0" encoding="utf-8"?>
<sst xmlns="http://schemas.openxmlformats.org/spreadsheetml/2006/main" count="1058" uniqueCount="462">
  <si>
    <t>Public Works</t>
  </si>
  <si>
    <t>Roads &amp; Bridges</t>
  </si>
  <si>
    <t>Voted</t>
  </si>
  <si>
    <t>Major /Sub-Major/Minor/Sub/Detailed Heads</t>
  </si>
  <si>
    <t>Total</t>
  </si>
  <si>
    <t>REVENUE SECTION</t>
  </si>
  <si>
    <t>M.H.</t>
  </si>
  <si>
    <t>Other Buildings</t>
  </si>
  <si>
    <t>Maintenance &amp; Repairs</t>
  </si>
  <si>
    <t>Roads and Bridges Department</t>
  </si>
  <si>
    <t>Suspense</t>
  </si>
  <si>
    <t>35.00.43</t>
  </si>
  <si>
    <t>00.00.71</t>
  </si>
  <si>
    <t>District &amp; Other Roads</t>
  </si>
  <si>
    <t>Road Works</t>
  </si>
  <si>
    <t>District Roads</t>
  </si>
  <si>
    <t>General</t>
  </si>
  <si>
    <t>Direction &amp; Administration</t>
  </si>
  <si>
    <t>Head Office Establishment</t>
  </si>
  <si>
    <t>35.44.01</t>
  </si>
  <si>
    <t>Salaries</t>
  </si>
  <si>
    <t>35.44.11</t>
  </si>
  <si>
    <t>35.44.13</t>
  </si>
  <si>
    <t>Office Expenses</t>
  </si>
  <si>
    <t>35.44.26</t>
  </si>
  <si>
    <t>Motor Vehicles</t>
  </si>
  <si>
    <t>35.45.01</t>
  </si>
  <si>
    <t>35.45.11</t>
  </si>
  <si>
    <t>35.45.13</t>
  </si>
  <si>
    <t>35.46.01</t>
  </si>
  <si>
    <t>35.46.11</t>
  </si>
  <si>
    <t>35.46.13</t>
  </si>
  <si>
    <t>35.47.01</t>
  </si>
  <si>
    <t>35.47.11</t>
  </si>
  <si>
    <t>35.47.13</t>
  </si>
  <si>
    <t>35.48.01</t>
  </si>
  <si>
    <t>35.48.11</t>
  </si>
  <si>
    <t>35.48.13</t>
  </si>
  <si>
    <t>35.60.01</t>
  </si>
  <si>
    <t>35.60.11</t>
  </si>
  <si>
    <t>35.60.13</t>
  </si>
  <si>
    <t>Research &amp; Development</t>
  </si>
  <si>
    <t>Survey and Testing Works</t>
  </si>
  <si>
    <t>Machinery &amp; Equipment</t>
  </si>
  <si>
    <t>CAPITAL SECTION</t>
  </si>
  <si>
    <t>Bridges</t>
  </si>
  <si>
    <t>Mechanical (West)</t>
  </si>
  <si>
    <t>35.61.01</t>
  </si>
  <si>
    <t>35.61.11</t>
  </si>
  <si>
    <t>35.61.13</t>
  </si>
  <si>
    <t>Mechanical (South)</t>
  </si>
  <si>
    <t>35.62.01</t>
  </si>
  <si>
    <t>35.62.11</t>
  </si>
  <si>
    <t>35.62.13</t>
  </si>
  <si>
    <t>35.60.02</t>
  </si>
  <si>
    <t>Wages</t>
  </si>
  <si>
    <t>WorkCharged Establishment</t>
  </si>
  <si>
    <t>Other Maintenance Expenditure</t>
  </si>
  <si>
    <t>Maintenance and Repairs</t>
  </si>
  <si>
    <t>60.72.02</t>
  </si>
  <si>
    <t>60.73.02</t>
  </si>
  <si>
    <t>60.74.02</t>
  </si>
  <si>
    <t>60.75.02</t>
  </si>
  <si>
    <t>61.72.21</t>
  </si>
  <si>
    <t>61.72.27</t>
  </si>
  <si>
    <t>61.73.21</t>
  </si>
  <si>
    <t>61.73.27</t>
  </si>
  <si>
    <t>61.74.21</t>
  </si>
  <si>
    <t>61.74.27</t>
  </si>
  <si>
    <t>61.75.21</t>
  </si>
  <si>
    <t>61.75.27</t>
  </si>
  <si>
    <t>61.67.27</t>
  </si>
  <si>
    <t>71.00.02</t>
  </si>
  <si>
    <t>71.00.21</t>
  </si>
  <si>
    <t>71.00.27</t>
  </si>
  <si>
    <t>35.48.14</t>
  </si>
  <si>
    <t>External Aided Project</t>
  </si>
  <si>
    <t>Capital Outlay on Roads &amp; Bridges</t>
  </si>
  <si>
    <t>Revenue</t>
  </si>
  <si>
    <t>Capital</t>
  </si>
  <si>
    <t>II. Details of the estimates and the heads under which this grant will be accounted for:</t>
  </si>
  <si>
    <t>A - General Services (d) Administrative Services</t>
  </si>
  <si>
    <t>C - Economic Services (g) Transport</t>
  </si>
  <si>
    <t>61</t>
  </si>
  <si>
    <t>Schemes Funded under Sikkim Transport Infrastructure Development Fund</t>
  </si>
  <si>
    <t>66</t>
  </si>
  <si>
    <t>71</t>
  </si>
  <si>
    <t>Note:</t>
  </si>
  <si>
    <t xml:space="preserve">Note: </t>
  </si>
  <si>
    <t>Maintenance and Repairs of Rest Houses and Dak Bungalows (HQ)</t>
  </si>
  <si>
    <t>Land Compensation</t>
  </si>
  <si>
    <t>(In Thousands of Rupees)</t>
  </si>
  <si>
    <t>The above estimate do not include the recoveries shown below which are adjusted in accounts as reduction of expenditure.</t>
  </si>
  <si>
    <t>Rec</t>
  </si>
  <si>
    <t>New Schemes under NABARD</t>
  </si>
  <si>
    <t>Transfer to Road Fund</t>
  </si>
  <si>
    <t>(B) 8449-Other Deposits, 103- Subvention of Central Road Fund  and Credit to as under</t>
  </si>
  <si>
    <t>Chief Engineer (Mechanical) Establishment</t>
  </si>
  <si>
    <t>Roads of Inter State or Economic Importance</t>
  </si>
  <si>
    <t>The estimate also does not include the recoveries shown below which are adjusted in accounts as reduction of expenditure by debit to  :-</t>
  </si>
  <si>
    <t>3054</t>
  </si>
  <si>
    <t>Maintenance &amp; Repairs of Road Machineries</t>
  </si>
  <si>
    <t>Carpeting and Upgradation of Various Roads</t>
  </si>
  <si>
    <t xml:space="preserve">General </t>
  </si>
  <si>
    <t>Other Expenditure</t>
  </si>
  <si>
    <t>80.800</t>
  </si>
  <si>
    <t>C- Capital Account of Economic Services (g) Capital Account of Transport</t>
  </si>
  <si>
    <t>DEMAND NO. 34</t>
  </si>
  <si>
    <t>ROADS AND BRIDGES</t>
  </si>
  <si>
    <t>Actuals</t>
  </si>
  <si>
    <t>Budget 
Estimate</t>
  </si>
  <si>
    <t xml:space="preserve">
</t>
  </si>
  <si>
    <t>Public Works, 60-Other Buildings, 
60.799-Suspense</t>
  </si>
  <si>
    <t>(A) 8235- General and Other Reserve funds, 200-Other Funds and Credit to as under:-</t>
  </si>
  <si>
    <t xml:space="preserve">5054
</t>
  </si>
  <si>
    <t>Capital Outlay on Roads and Bridges</t>
  </si>
  <si>
    <t>Roads &amp; Bridges, 80.911- Deduct recoveries of over payments</t>
  </si>
  <si>
    <t>Maintenance &amp; Repairs of Roads under Gangtok District</t>
  </si>
  <si>
    <t>Gangtok District</t>
  </si>
  <si>
    <t>Maintenance &amp; Repairs of Roads under Gyalshing District</t>
  </si>
  <si>
    <t>Gyalshing District</t>
  </si>
  <si>
    <t>Maintenance &amp; Repairs of Roads under Mangan District</t>
  </si>
  <si>
    <t>Mangan District</t>
  </si>
  <si>
    <t>Maintenance &amp; Repairs of Roads under Namchi District</t>
  </si>
  <si>
    <t>Namchi District</t>
  </si>
  <si>
    <t>Pakyong District</t>
  </si>
  <si>
    <t>Soreng District</t>
  </si>
  <si>
    <t>Repayment of Loan Contracted from HUDCO/NIDA</t>
  </si>
  <si>
    <t>Agency Charges</t>
  </si>
  <si>
    <t>Minor Civil and Electrical Works</t>
  </si>
  <si>
    <t>Materials and Suppplies</t>
  </si>
  <si>
    <t>Medical Treatment</t>
  </si>
  <si>
    <t>Allowances</t>
  </si>
  <si>
    <t>Leave Travel Concession</t>
  </si>
  <si>
    <t>Training Expenses</t>
  </si>
  <si>
    <t>Domestic Travel Expenses</t>
  </si>
  <si>
    <t>Advertising &amp; Publicity</t>
  </si>
  <si>
    <t>Foreign Travel Expenses</t>
  </si>
  <si>
    <t>Fuel and Lubricants</t>
  </si>
  <si>
    <t>35.44.06</t>
  </si>
  <si>
    <t>35.44.07</t>
  </si>
  <si>
    <t>35.44.08</t>
  </si>
  <si>
    <t>35.44.09</t>
  </si>
  <si>
    <t>35.44.12</t>
  </si>
  <si>
    <t>35.44.24</t>
  </si>
  <si>
    <t>35.45.06</t>
  </si>
  <si>
    <t>35.45.07</t>
  </si>
  <si>
    <t>35.45.24</t>
  </si>
  <si>
    <t>35.46.06</t>
  </si>
  <si>
    <t>35.46.07</t>
  </si>
  <si>
    <t>35.46.24</t>
  </si>
  <si>
    <t>35.47.06</t>
  </si>
  <si>
    <t>35.47.07</t>
  </si>
  <si>
    <t>35.47.24</t>
  </si>
  <si>
    <t>Rent Rates &amp; Taxes for Land and Buildings</t>
  </si>
  <si>
    <t>35.48.06</t>
  </si>
  <si>
    <t>35.48.07</t>
  </si>
  <si>
    <t>35.48.24</t>
  </si>
  <si>
    <t>35.60.06</t>
  </si>
  <si>
    <t>35.60.07</t>
  </si>
  <si>
    <t>35.60.24</t>
  </si>
  <si>
    <t>35.61.06</t>
  </si>
  <si>
    <t>35.61.07</t>
  </si>
  <si>
    <t>35.61.24</t>
  </si>
  <si>
    <t>35.62.06</t>
  </si>
  <si>
    <t>35.62.07</t>
  </si>
  <si>
    <t>35.62.24</t>
  </si>
  <si>
    <t>61.72.49</t>
  </si>
  <si>
    <t>Other Revenue Expenditure</t>
  </si>
  <si>
    <t>35.44.29</t>
  </si>
  <si>
    <t>Repair and Maintenance</t>
  </si>
  <si>
    <t>35.44.49</t>
  </si>
  <si>
    <t>Transfer to Reserve Fund/Deposit Account</t>
  </si>
  <si>
    <t>Direction and Administration</t>
  </si>
  <si>
    <t>35.45.29</t>
  </si>
  <si>
    <t>35.46.29</t>
  </si>
  <si>
    <t>35.47.29</t>
  </si>
  <si>
    <t>35.48.29</t>
  </si>
  <si>
    <t>35.60.29</t>
  </si>
  <si>
    <t>35.61.29</t>
  </si>
  <si>
    <t>35.62.29</t>
  </si>
  <si>
    <t>62.00.49</t>
  </si>
  <si>
    <t>60.76.02</t>
  </si>
  <si>
    <t>60.77.02</t>
  </si>
  <si>
    <t>35.49.01</t>
  </si>
  <si>
    <t>35.49.06</t>
  </si>
  <si>
    <t>35.49.07</t>
  </si>
  <si>
    <t>35.49.11</t>
  </si>
  <si>
    <t>35.49.13</t>
  </si>
  <si>
    <t>35.49.14</t>
  </si>
  <si>
    <t>35.49.24</t>
  </si>
  <si>
    <t>35.49.29</t>
  </si>
  <si>
    <t>35.50.01</t>
  </si>
  <si>
    <t>35.50.06</t>
  </si>
  <si>
    <t>35.50.07</t>
  </si>
  <si>
    <t>35.50.11</t>
  </si>
  <si>
    <t>35.50.13</t>
  </si>
  <si>
    <t>35.50.24</t>
  </si>
  <si>
    <t>35.50.29</t>
  </si>
  <si>
    <t>55</t>
  </si>
  <si>
    <t>Surface Strengthening CRF</t>
  </si>
  <si>
    <t>60.55.73</t>
  </si>
  <si>
    <t>Infrastructural Assets</t>
  </si>
  <si>
    <t>35.44.14</t>
  </si>
  <si>
    <t>Rent, Rates and Taxes for Land and Buildings</t>
  </si>
  <si>
    <t>35.59.49</t>
  </si>
  <si>
    <t>57</t>
  </si>
  <si>
    <t>60.57.73</t>
  </si>
  <si>
    <t xml:space="preserve">Capital Outlay on Roads &amp; Bridges, 05.902-Deduct amount met from Sikkim Transport Infrastructure Development
 Fund
</t>
  </si>
  <si>
    <t>Capital Outlay on Roads &amp; Bridges, 
04-902-Deduct amount met from Central Road Fund</t>
  </si>
  <si>
    <t>Restoration of formation width at Sisney Km 1+080 to Km 1+300 along Nayabazar Legship Road</t>
  </si>
  <si>
    <t>Fair Weather Roads</t>
  </si>
  <si>
    <t xml:space="preserve">Land </t>
  </si>
  <si>
    <t>60.72.73</t>
  </si>
  <si>
    <t>60.73.78</t>
  </si>
  <si>
    <t>63</t>
  </si>
  <si>
    <t>60</t>
  </si>
  <si>
    <t>External Aided Project (Central Share)</t>
  </si>
  <si>
    <t>63.60.73</t>
  </si>
  <si>
    <t>External Aided Project (Share Share)</t>
  </si>
  <si>
    <t>63.61.73</t>
  </si>
  <si>
    <t>45.51.73</t>
  </si>
  <si>
    <t>Upgradation of Kingstone- Simana Khola Road</t>
  </si>
  <si>
    <t xml:space="preserve">Construction of Road from Samdong Jurasik Park to Kambal </t>
  </si>
  <si>
    <t>45.52.73</t>
  </si>
  <si>
    <t>Construction of Approach Road to Bethesda Church at Sang</t>
  </si>
  <si>
    <t>45.54.73</t>
  </si>
  <si>
    <t>Construction of Approach Road from Marchak Tumlabong Road to Alley Busty, Samlik 1.26 KM</t>
  </si>
  <si>
    <t>45.55.73</t>
  </si>
  <si>
    <t>Restoration and Protective Works alongwith Strengthening of Kidzee Complex along the Two Lane Highway at Adampool- Ranka- Sichey Road</t>
  </si>
  <si>
    <t>45.58.73</t>
  </si>
  <si>
    <t>49.50.73</t>
  </si>
  <si>
    <t>48.50.73</t>
  </si>
  <si>
    <t>48.52.73</t>
  </si>
  <si>
    <t>Construction of New Road from Upper Manzing to Bandey, Yangang</t>
  </si>
  <si>
    <t>48.53.73</t>
  </si>
  <si>
    <t>46.50.73</t>
  </si>
  <si>
    <t>Link Road from Tanak to Tokbey, Kolthang GPU</t>
  </si>
  <si>
    <t>Construction of Link Road from Lower Chota Samdong to Diwani Tar via Middle Chota Samdong</t>
  </si>
  <si>
    <t>50.52.73</t>
  </si>
  <si>
    <t>Carpeting Work from NSH to Phodong PHC</t>
  </si>
  <si>
    <t>Construction of Road from Middle Chota Samdong to Puchar Gaon, Chota Samdong</t>
  </si>
  <si>
    <t>50.56.73</t>
  </si>
  <si>
    <t>Construction of new road from Lower Sigyang to Rimbi Bridge, Yangthang Constituency</t>
  </si>
  <si>
    <t>62.55.73</t>
  </si>
  <si>
    <t>Schemes under NABARD (State Share)</t>
  </si>
  <si>
    <t>Schemes under NABARD (Central Share)</t>
  </si>
  <si>
    <t>62.56.73</t>
  </si>
  <si>
    <t>61.85.73</t>
  </si>
  <si>
    <t>Construction of New Raods</t>
  </si>
  <si>
    <t>64</t>
  </si>
  <si>
    <t>64.00.73</t>
  </si>
  <si>
    <t>Construction of New Roads</t>
  </si>
  <si>
    <t>47.52.73</t>
  </si>
  <si>
    <t>47.53.73</t>
  </si>
  <si>
    <t>46.54.73</t>
  </si>
  <si>
    <t>HUDCO State Share (Scheme Funded under STIDF)</t>
  </si>
  <si>
    <t>61.87.73</t>
  </si>
  <si>
    <t>Purchase of Computers</t>
  </si>
  <si>
    <t>44.70.71</t>
  </si>
  <si>
    <t>Construction of Bridge over Rangit River at Kitchudumra along Namchi Sikkip in South Sikkim</t>
  </si>
  <si>
    <t>2024-25</t>
  </si>
  <si>
    <t>48.64.73</t>
  </si>
  <si>
    <t>Upgradation of Road from Soreng Dara Bazar to Lower Singling</t>
  </si>
  <si>
    <t>50.58.73</t>
  </si>
  <si>
    <t>35.44.02</t>
  </si>
  <si>
    <t>65</t>
  </si>
  <si>
    <t>Upgradation of Various Raods to Tourist Destination in Sikkim</t>
  </si>
  <si>
    <t>NABARD Funding</t>
  </si>
  <si>
    <t>70</t>
  </si>
  <si>
    <t>65.70.73</t>
  </si>
  <si>
    <t>STIDF Funding</t>
  </si>
  <si>
    <t>65.71.73</t>
  </si>
  <si>
    <t>Providing and laying bituminous concrete wearing course along NH10 (KM 80+00 to 92+040) Ranipool to Gangtok</t>
  </si>
  <si>
    <t xml:space="preserve">Procurement of Excavator </t>
  </si>
  <si>
    <t>47.54.52</t>
  </si>
  <si>
    <t>Machinery and Equipment</t>
  </si>
  <si>
    <t>Purchase of Vehicles</t>
  </si>
  <si>
    <t>44.69.51</t>
  </si>
  <si>
    <t>Surface Improvement from Jalipool Bridge to Setipool near Saramsa Garden including facelifting of Jalipool Bridge</t>
  </si>
  <si>
    <t>49.56.73</t>
  </si>
  <si>
    <t>Upgradation of Various Roads in Sikkim</t>
  </si>
  <si>
    <t>66.00.73</t>
  </si>
  <si>
    <t>Upgradation, Widening and Improvement of Budang- Chumbong, Soreng Road under Soreng Sub- Division</t>
  </si>
  <si>
    <t>Construction of Link Road from Sangmoo Kedar Turning to Dojak Busty</t>
  </si>
  <si>
    <t>48.68.73</t>
  </si>
  <si>
    <t xml:space="preserve">Construction of composite steel girder bridge over River Ranjit along Zarong-Biring Road </t>
  </si>
  <si>
    <t>Construction of composite steel girder bridge over River Ranjit along Zarong-Biring Road</t>
  </si>
  <si>
    <t>50.64.73</t>
  </si>
  <si>
    <t>48.69.73</t>
  </si>
  <si>
    <t>62</t>
  </si>
  <si>
    <t>Construction of New Road from Khodokhorkey to Allay Nag Mandir Chakung Km-0.720, Soreng District</t>
  </si>
  <si>
    <t>50.65.73</t>
  </si>
  <si>
    <t>Carpeting of Road from RTO Dara (Lower Bojek) to Upper Bojek at Karthok Bojek GPU, Soreng Chakung</t>
  </si>
  <si>
    <t>50.66.73</t>
  </si>
  <si>
    <t>50.67.73</t>
  </si>
  <si>
    <t>Construction of new road from Soreng Malbasey road to Hukpa Gaon 1 Km. Soreng Chakung Constituency</t>
  </si>
  <si>
    <t>Upgradation, Carpeting, Protective and Drainage works of approach road to Sombaria School under Daramdin constituency</t>
  </si>
  <si>
    <t>50.68.73</t>
  </si>
  <si>
    <t>48.70.73</t>
  </si>
  <si>
    <t>48.71.73</t>
  </si>
  <si>
    <t>Carpeting Works along Guransey Road from NH510 Temi at Ganchung under Temi Namphing Constituency</t>
  </si>
  <si>
    <t>Contruction of 3km Road from Kolthang to Jogi Dara under Rangang Yangang Constituency</t>
  </si>
  <si>
    <t>48.72.73</t>
  </si>
  <si>
    <t>Construction of Steel bridge with RCC Deckling over Dong Khola along Ambotey School to Harrabotey Road under Namchi District</t>
  </si>
  <si>
    <t>Upgradation &amp; Carpeting Works along Namchi-Rong-Sumbuk Road Km 4th to 14th &amp; Construction of 25m span Bridge over Ghattey Khola South Sikkim</t>
  </si>
  <si>
    <t>48.73.73</t>
  </si>
  <si>
    <t>Construction of 120 mtr span composite steel girder bridge over River Ranjit along Zarong-Biring Road in South Sikkim (SCA)</t>
  </si>
  <si>
    <t>45.66.73</t>
  </si>
  <si>
    <t>Gangtok- Adampool- Ranka- Sichey Bypass Road</t>
  </si>
  <si>
    <t>Upgradation and Carpeting of road from Liching Golai to Uttarey via Bandukhey</t>
  </si>
  <si>
    <t>Upgradation and Carpeting of road from NH 310A to Kalzang Gyatso SS School</t>
  </si>
  <si>
    <t>River Training and Abetment Bed Protection works at Dong Ambotey School to Harrabotay Road under Namchi District</t>
  </si>
  <si>
    <t>Work Charged Establishment</t>
  </si>
  <si>
    <t>Maintenance &amp; Repairs of Roads under Namchi
District</t>
  </si>
  <si>
    <t>Maintenance &amp; Repairs of Roads under Pakyong
District</t>
  </si>
  <si>
    <t>Maintenance &amp; Repairs of Roads under Soreng
District</t>
  </si>
  <si>
    <t xml:space="preserve"> Revised 
Estimate</t>
  </si>
  <si>
    <t>2025-26</t>
  </si>
  <si>
    <t>Roads &amp; Bridges, 04.911- Deduct recoveries of over payments</t>
  </si>
  <si>
    <t>48.67.73</t>
  </si>
  <si>
    <t>44.68.71</t>
  </si>
  <si>
    <t>Restoration works under Pelling - Dentam Road</t>
  </si>
  <si>
    <t>46.55.73</t>
  </si>
  <si>
    <t>Restoration works along Melli - Naya Bazar Road</t>
  </si>
  <si>
    <t>48.75.73</t>
  </si>
  <si>
    <t>Construction of new road from Bhasmey Turning to Chuwan Turning (KM-4.26)</t>
  </si>
  <si>
    <t>49.63.73</t>
  </si>
  <si>
    <t>44.68.51</t>
  </si>
  <si>
    <t>Motor Vehicle</t>
  </si>
  <si>
    <t>Construction of Tunnel, Chirbirey to Jorethang</t>
  </si>
  <si>
    <t>Strengthening and Rehabilitation of Existing Road Network</t>
  </si>
  <si>
    <t>Carpetting of Naya Bazar Daramdin Pureytar Road, West Sikkim</t>
  </si>
  <si>
    <t>Restoration, Carpetting, Repair of drains and patch repair along Legship-Gyalsing-Tikjhuk Road</t>
  </si>
  <si>
    <t>Upgradation and Carpetting of Road from Blind School to Lingchom</t>
  </si>
  <si>
    <t>Upgradation of Lingdom Gumpa Road at Lingdom, Ranka</t>
  </si>
  <si>
    <t xml:space="preserve">Strengthening and Carpeting of Dichilling Crematorium </t>
  </si>
  <si>
    <t>Carpeting from ICFAI College to STP, Sichey N/E Sikkim</t>
  </si>
  <si>
    <t>Construction of new Road from PWD Thangsing Road to Ekanta Baas Tourism Spot at Khamdong</t>
  </si>
  <si>
    <t>Diversion of Road and Strengthening of Chongrang Bridge (Red Hang)along Yuksom to Tashiding Road</t>
  </si>
  <si>
    <t xml:space="preserve">Road Carpeting from Nayabazar to Zoom </t>
  </si>
  <si>
    <t>Strengthening of NH 310 at Selected Stretches (KM 32 to 50 and 51 to 58)</t>
  </si>
  <si>
    <t>Patch Repair of Sombaria - Hilley Road</t>
  </si>
  <si>
    <t>Widening Geometric Improvement within the existing road reserve from Pangthang takeoff point near Tashi view point to Chummi Kyongsa transformer Sub-station turning</t>
  </si>
  <si>
    <t>Widening and Regrading of Ranka Sichey Road at KM 3rd CH 24 to KM 4th at Ranka along Rey Ranka Sichey Road to Gangtok District</t>
  </si>
  <si>
    <t>Link Road from Tanak to Tokdey, Kolthang GPU</t>
  </si>
  <si>
    <t xml:space="preserve">Restoration of Road from Lingding to Sichey Gaon </t>
  </si>
  <si>
    <t>03</t>
  </si>
  <si>
    <t>State Highways</t>
  </si>
  <si>
    <t>35.00.52</t>
  </si>
  <si>
    <t>Improvement of Sunk down portion at Rautey Rumtek along GRS Road</t>
  </si>
  <si>
    <t>Restoration Works for Manshabong SPWD Road to Topung</t>
  </si>
  <si>
    <t>Carpeting of Road from Chumbong to Zoom Phatak via Khuttidara</t>
  </si>
  <si>
    <t>35.40.73</t>
  </si>
  <si>
    <t>35.41.73</t>
  </si>
  <si>
    <t>35.42.73</t>
  </si>
  <si>
    <t>35.43.73</t>
  </si>
  <si>
    <t>35.44.73</t>
  </si>
  <si>
    <t>35.45.73</t>
  </si>
  <si>
    <t>35.46.73</t>
  </si>
  <si>
    <t>35.47.73</t>
  </si>
  <si>
    <t>35.48.73</t>
  </si>
  <si>
    <t>35.49.73</t>
  </si>
  <si>
    <t>35.50.73</t>
  </si>
  <si>
    <t>35.51.73</t>
  </si>
  <si>
    <t>35.52.73</t>
  </si>
  <si>
    <t>35.53.73</t>
  </si>
  <si>
    <t>35.54.73</t>
  </si>
  <si>
    <t>35.55.73</t>
  </si>
  <si>
    <t>35.56.73</t>
  </si>
  <si>
    <t>35.57.73</t>
  </si>
  <si>
    <t>35.58.73</t>
  </si>
  <si>
    <t>Roads &amp; Bridges, 00.911- Deduct recoveries of over payments</t>
  </si>
  <si>
    <t>Upgradation Carpeting and Drainage Work along Akar - Zoom Road</t>
  </si>
  <si>
    <t>50.79.73</t>
  </si>
  <si>
    <t>Restoration work along Legship - Tashiding Road</t>
  </si>
  <si>
    <t>50.80.73</t>
  </si>
  <si>
    <t>67</t>
  </si>
  <si>
    <t>Improvement of Various Roads in the State using Mastic Asphalt Bitumen</t>
  </si>
  <si>
    <t>67.00.73</t>
  </si>
  <si>
    <t>88</t>
  </si>
  <si>
    <t>Scheme under NABARD (State Share)</t>
  </si>
  <si>
    <t>61.88.73</t>
  </si>
  <si>
    <t>89</t>
  </si>
  <si>
    <t>Upgradation of Various Roads to Tourist Destination in Sikkim</t>
  </si>
  <si>
    <t>61.89.73</t>
  </si>
  <si>
    <t>90</t>
  </si>
  <si>
    <t>61.90.73</t>
  </si>
  <si>
    <t>Information, Computer, Telecommunications (ICT) Equipment</t>
  </si>
  <si>
    <t>Emoluments of Chairpersons, Advisors &amp; OSDs</t>
  </si>
  <si>
    <t>35.63.49</t>
  </si>
  <si>
    <t>91</t>
  </si>
  <si>
    <t>61.91.73</t>
  </si>
  <si>
    <t>68</t>
  </si>
  <si>
    <t>HUDCO State Share</t>
  </si>
  <si>
    <t>68.00.73</t>
  </si>
  <si>
    <t>Upgaradation, carpeting, Drainage and protective Works at Chuba- Perbing Road, Km 1st to 11th in South Sikkim</t>
  </si>
  <si>
    <t>62.00.73</t>
  </si>
  <si>
    <t>69</t>
  </si>
  <si>
    <t>69.00.73</t>
  </si>
  <si>
    <t>Construction of Road from Lathuk Thek to Rolep i/c steel bridge over Rangpo Khola in East Sikkim</t>
  </si>
  <si>
    <t>Toong- Naga Road (GLOF)</t>
  </si>
  <si>
    <t>35.59.73</t>
  </si>
  <si>
    <t>Road Safety Fund</t>
  </si>
  <si>
    <t>35.64.49</t>
  </si>
  <si>
    <t>Strengthening of Legship Gyalshing Road under Gyalshing Sub-Division</t>
  </si>
  <si>
    <t>35.60.73</t>
  </si>
  <si>
    <t>Central Road Fund- State Share</t>
  </si>
  <si>
    <t>60.74.73</t>
  </si>
  <si>
    <t>60.75.73</t>
  </si>
  <si>
    <t xml:space="preserve">Construction Of Drainage System at Box Cutting Slide Road at Daramdin Under Soreng District  </t>
  </si>
  <si>
    <t>60.76.73</t>
  </si>
  <si>
    <t>60.77.73</t>
  </si>
  <si>
    <t>60.78.73</t>
  </si>
  <si>
    <t xml:space="preserve">Backcutting Carpeting, Protection Work &amp; Drainage Work From Km 19th Ch 12 To Forest Nursery For Damaged Road At Km 19th Ch 22 Box Cutting Area Under Soreng District </t>
  </si>
  <si>
    <t xml:space="preserve">Improvement Of Riding Quality Of Road From Ndp Road Km 21 Ch 15 To Lungyam Under Soreng District </t>
  </si>
  <si>
    <t xml:space="preserve">Construction Of Drainage System From Lower Daramdin To Ringang Khola  Under Soreng District </t>
  </si>
  <si>
    <t>50.81.73</t>
  </si>
  <si>
    <t xml:space="preserve">Upgradation Carpeting And Drainage Work From Ribdi Bhareng Khopi Kharka Road To Toriphulley Road Under Soreng District </t>
  </si>
  <si>
    <t>Up-Gradation, Carpeting And Construction Of New Road From Tharpu To Daramdin For Diversion Of (Bojek Slide) Project Length 22-25 Km In Soreng District</t>
  </si>
  <si>
    <t>50.83.73</t>
  </si>
  <si>
    <t>Construction of new road from Soreng Malbasey road to Hukpa Gaon 0- 0.90 Km. Soreng Chakung Constituency</t>
  </si>
  <si>
    <t>Widening And Up-Gradation Of Apporach Road To Intermediate Standard From Soreng Chakung Spwd Road To Food Godown At Soreng Under Soreng District</t>
  </si>
  <si>
    <t>50.84.73</t>
  </si>
  <si>
    <t>Construction  Of New Road From Rumbuk FWR To 10th Mile Chakung Pwd Road In Soreng District Km 0.00-1.00</t>
  </si>
  <si>
    <t>50.85.73</t>
  </si>
  <si>
    <t xml:space="preserve">Immediate Restoration Of Road Below NIT Ravang To Zarrong Road Under Namchi District </t>
  </si>
  <si>
    <t>48.76.73</t>
  </si>
  <si>
    <t xml:space="preserve">Construction Of 2 Nos Of Suspension Bridges At Sikkip Wok To Namchi Road Under Namchi District </t>
  </si>
  <si>
    <t>48.77.73</t>
  </si>
  <si>
    <t xml:space="preserve">Resurfacing, Drainage &amp; Protective Works From Ld Kazi Bridge (Sirwani ) To Padhaey Golai Temi Namphing Under Namchi District </t>
  </si>
  <si>
    <t xml:space="preserve">Carpeting Of Palak Road In Temi Namphing Under Namchi District </t>
  </si>
  <si>
    <t>48.78.73</t>
  </si>
  <si>
    <t xml:space="preserve">Carpeting Of Deo Road In Temi Namphing Under Namchi District </t>
  </si>
  <si>
    <t>49.65.73</t>
  </si>
  <si>
    <t>49.66.73</t>
  </si>
  <si>
    <t xml:space="preserve">Construction Of Road From Chujachen Pam To Lower Bering Road Under Pakyong District </t>
  </si>
  <si>
    <t>Construction Of Link Road From Ankuchin To Kerabari Road At Beiring 1 Km Under Pakyong District</t>
  </si>
  <si>
    <t xml:space="preserve">Construction Of Road From Upper Tareythang To Miiddle Tareythang 1 Km, Under Pakyong District </t>
  </si>
  <si>
    <t xml:space="preserve">Construction Of Andheri Jhora 6th Mile Nh-10 To 4th Mile Samdur In Namcheybong Under Gangtok District </t>
  </si>
  <si>
    <t xml:space="preserve">Construction Of Approach Road From Rumtek Sang Road To Drub-De Yid Wong Sam Ten Ling Retreat Centre In Martam Gankha Under Gangtok District </t>
  </si>
  <si>
    <t>50.86.73</t>
  </si>
  <si>
    <t>50.87.73</t>
  </si>
  <si>
    <t xml:space="preserve">Widening,Protective And Drainage Work Along Soreng Sombaria Via Timburbung Road From Pragati Chowk To S-Turning  Under Soreng District  </t>
  </si>
  <si>
    <t>Construction, Carpeting And Drainage Work Of Road From NTCP Road To Rammam Crematorium In Soreng Chakung Constituency.</t>
  </si>
  <si>
    <t>48.80.73</t>
  </si>
  <si>
    <t>48.81.73</t>
  </si>
  <si>
    <t xml:space="preserve">Construction Of Byepass Road Near PM SHRI Govt Sr. Sec School Jorethang Under Namchi District </t>
  </si>
  <si>
    <t xml:space="preserve">Improvement And Carpeting Of Link Road At Lameytar Tea Garden, Under Namchi District </t>
  </si>
  <si>
    <t xml:space="preserve">Widening And Upgradation Of Link Road From Nh-10 (Andheri Bridge) To Ranipool (Pmgsy Road) Via Samdur Village Under Namcheybong Constituency </t>
  </si>
  <si>
    <t xml:space="preserve">Construction Of Culvert Over Pashila Khola Along Lingtam Road To Chanker Gumpa At (Km 0 Ch 31)  Under Gangtok District </t>
  </si>
  <si>
    <t xml:space="preserve">Widening Of Road At The First Gate Of Stnm Sochakgang Hospital Under Gangtok District </t>
  </si>
  <si>
    <t>48.79.73</t>
  </si>
  <si>
    <t>50.82.73</t>
  </si>
  <si>
    <t>35.61.73</t>
  </si>
  <si>
    <t>35.62.73</t>
  </si>
  <si>
    <t>35.63.73</t>
  </si>
  <si>
    <t>35.64.73</t>
  </si>
  <si>
    <t>35.65.73</t>
  </si>
  <si>
    <t>35.66.73</t>
  </si>
  <si>
    <t>I. Estimate of the amount required in the year ending 31st March, 2027 to defray the charges in respect of Roads and Bridges</t>
  </si>
  <si>
    <t>2026-27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</si>
</sst>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0#"/>
    <numFmt numFmtId="166" formatCode="00000#"/>
    <numFmt numFmtId="167" formatCode="00.000"/>
    <numFmt numFmtId="168" formatCode="_ * #,##0_ ;_ * \-#,##0_ ;_ * &quot;-&quot;??_ ;_ @_ "/>
  </numFmts>
  <fonts count="8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Alignment="0"/>
    <xf numFmtId="0" fontId="2" fillId="0" borderId="0"/>
    <xf numFmtId="0" fontId="2" fillId="0" borderId="0" applyAlignment="0"/>
    <xf numFmtId="43" fontId="1" fillId="0" borderId="0" applyFont="0" applyFill="0" applyBorder="0" applyAlignment="0" applyProtection="0"/>
  </cellStyleXfs>
  <cellXfs count="183">
    <xf numFmtId="0" fontId="0" fillId="0" borderId="0" xfId="0"/>
    <xf numFmtId="1" fontId="3" fillId="0" borderId="0" xfId="1" applyNumberFormat="1" applyFont="1" applyFill="1" applyBorder="1" applyAlignment="1" applyProtection="1">
      <alignment horizontal="right" wrapText="1"/>
    </xf>
    <xf numFmtId="43" fontId="3" fillId="0" borderId="1" xfId="1" applyFont="1" applyFill="1" applyBorder="1" applyAlignment="1" applyProtection="1">
      <alignment horizontal="right" wrapText="1"/>
    </xf>
    <xf numFmtId="43" fontId="3" fillId="0" borderId="0" xfId="1" applyFont="1" applyFill="1" applyBorder="1" applyAlignment="1" applyProtection="1">
      <alignment horizontal="right" wrapText="1"/>
    </xf>
    <xf numFmtId="0" fontId="3" fillId="0" borderId="0" xfId="1" applyNumberFormat="1" applyFont="1" applyFill="1" applyBorder="1" applyAlignment="1" applyProtection="1">
      <alignment horizontal="right" wrapText="1"/>
    </xf>
    <xf numFmtId="43" fontId="3" fillId="0" borderId="2" xfId="1" applyFont="1" applyFill="1" applyBorder="1" applyAlignment="1" applyProtection="1">
      <alignment horizontal="right" wrapText="1"/>
    </xf>
    <xf numFmtId="0" fontId="3" fillId="0" borderId="2" xfId="1" applyNumberFormat="1" applyFont="1" applyFill="1" applyBorder="1" applyAlignment="1" applyProtection="1">
      <alignment horizontal="right" wrapText="1"/>
    </xf>
    <xf numFmtId="0" fontId="3" fillId="0" borderId="1" xfId="1" applyNumberFormat="1" applyFont="1" applyFill="1" applyBorder="1" applyAlignment="1" applyProtection="1">
      <alignment horizontal="right" wrapText="1"/>
    </xf>
    <xf numFmtId="43" fontId="3" fillId="0" borderId="0" xfId="1" applyFont="1" applyFill="1" applyAlignment="1" applyProtection="1">
      <alignment horizontal="right" wrapText="1"/>
    </xf>
    <xf numFmtId="1" fontId="3" fillId="0" borderId="0" xfId="1" applyNumberFormat="1" applyFont="1" applyFill="1" applyBorder="1" applyAlignment="1">
      <alignment horizontal="right" wrapText="1"/>
    </xf>
    <xf numFmtId="43" fontId="3" fillId="0" borderId="0" xfId="1" applyFont="1" applyFill="1" applyBorder="1" applyAlignment="1">
      <alignment horizontal="right" wrapText="1"/>
    </xf>
    <xf numFmtId="43" fontId="3" fillId="0" borderId="0" xfId="1" applyFont="1" applyFill="1" applyAlignment="1">
      <alignment horizontal="right" wrapText="1"/>
    </xf>
    <xf numFmtId="43" fontId="3" fillId="0" borderId="2" xfId="1" applyFont="1" applyFill="1" applyBorder="1" applyAlignment="1">
      <alignment horizontal="right" wrapText="1"/>
    </xf>
    <xf numFmtId="43" fontId="3" fillId="0" borderId="1" xfId="1" applyFont="1" applyFill="1" applyBorder="1" applyAlignment="1">
      <alignment horizontal="right" wrapText="1"/>
    </xf>
    <xf numFmtId="0" fontId="3" fillId="0" borderId="2" xfId="1" applyNumberFormat="1" applyFont="1" applyFill="1" applyBorder="1" applyAlignment="1">
      <alignment horizontal="right" wrapText="1"/>
    </xf>
    <xf numFmtId="1" fontId="3" fillId="0" borderId="3" xfId="1" applyNumberFormat="1" applyFont="1" applyFill="1" applyBorder="1" applyAlignment="1">
      <alignment horizontal="right" wrapText="1"/>
    </xf>
    <xf numFmtId="0" fontId="3" fillId="0" borderId="1" xfId="1" applyNumberFormat="1" applyFont="1" applyFill="1" applyBorder="1" applyAlignment="1">
      <alignment horizontal="right" wrapText="1"/>
    </xf>
    <xf numFmtId="0" fontId="3" fillId="0" borderId="0" xfId="1" applyNumberFormat="1" applyFont="1" applyFill="1" applyAlignment="1" applyProtection="1">
      <alignment horizontal="right" wrapText="1"/>
    </xf>
    <xf numFmtId="0" fontId="3" fillId="0" borderId="0" xfId="1" applyNumberFormat="1" applyFont="1" applyFill="1" applyBorder="1" applyAlignment="1">
      <alignment horizontal="right" wrapText="1"/>
    </xf>
    <xf numFmtId="0" fontId="3" fillId="0" borderId="0" xfId="1" applyNumberFormat="1" applyFont="1" applyFill="1" applyAlignment="1">
      <alignment horizontal="right" wrapText="1"/>
    </xf>
    <xf numFmtId="43" fontId="3" fillId="0" borderId="3" xfId="1" applyFont="1" applyFill="1" applyBorder="1" applyAlignment="1" applyProtection="1">
      <alignment horizontal="right" wrapText="1"/>
    </xf>
    <xf numFmtId="0" fontId="3" fillId="0" borderId="3" xfId="1" applyNumberFormat="1" applyFont="1" applyFill="1" applyBorder="1" applyAlignment="1" applyProtection="1">
      <alignment horizontal="right" wrapText="1"/>
    </xf>
    <xf numFmtId="43" fontId="3" fillId="0" borderId="0" xfId="1" applyFont="1" applyFill="1" applyBorder="1" applyAlignment="1">
      <alignment horizontal="right" vertical="top" wrapText="1"/>
    </xf>
    <xf numFmtId="0" fontId="3" fillId="0" borderId="0" xfId="1" applyNumberFormat="1" applyFont="1" applyFill="1" applyBorder="1" applyAlignment="1">
      <alignment horizontal="right" vertical="top" wrapText="1"/>
    </xf>
    <xf numFmtId="0" fontId="3" fillId="0" borderId="0" xfId="12" applyNumberFormat="1" applyFont="1" applyFill="1" applyBorder="1" applyAlignment="1" applyProtection="1">
      <alignment horizontal="right" wrapText="1"/>
    </xf>
    <xf numFmtId="168" fontId="3" fillId="0" borderId="0" xfId="1" applyNumberFormat="1" applyFont="1" applyFill="1" applyBorder="1" applyAlignment="1" applyProtection="1">
      <alignment horizontal="right" wrapText="1"/>
    </xf>
    <xf numFmtId="168" fontId="3" fillId="0" borderId="3" xfId="1" applyNumberFormat="1" applyFont="1" applyFill="1" applyBorder="1" applyAlignment="1" applyProtection="1">
      <alignment horizontal="right" wrapText="1"/>
    </xf>
    <xf numFmtId="0" fontId="3" fillId="0" borderId="0" xfId="3" applyFont="1" applyFill="1" applyAlignment="1">
      <alignment vertical="top"/>
    </xf>
    <xf numFmtId="0" fontId="3" fillId="0" borderId="0" xfId="3" applyFont="1" applyFill="1"/>
    <xf numFmtId="0" fontId="4" fillId="0" borderId="0" xfId="3" applyFont="1" applyFill="1" applyAlignment="1">
      <alignment horizontal="center"/>
    </xf>
    <xf numFmtId="0" fontId="4" fillId="0" borderId="0" xfId="3" applyFont="1" applyFill="1"/>
    <xf numFmtId="0" fontId="3" fillId="0" borderId="0" xfId="3" applyFont="1" applyFill="1" applyAlignment="1">
      <alignment horizontal="right" vertical="top"/>
    </xf>
    <xf numFmtId="1" fontId="4" fillId="0" borderId="0" xfId="3" applyNumberFormat="1" applyFont="1" applyFill="1" applyAlignment="1">
      <alignment horizontal="center"/>
    </xf>
    <xf numFmtId="0" fontId="3" fillId="0" borderId="0" xfId="3" applyFont="1" applyFill="1" applyAlignment="1">
      <alignment horizontal="right"/>
    </xf>
    <xf numFmtId="0" fontId="4" fillId="0" borderId="0" xfId="9" applyFont="1" applyFill="1" applyAlignment="1">
      <alignment horizontal="center"/>
    </xf>
    <xf numFmtId="0" fontId="3" fillId="0" borderId="0" xfId="9" applyFont="1" applyFill="1" applyAlignment="1">
      <alignment horizontal="left"/>
    </xf>
    <xf numFmtId="0" fontId="3" fillId="0" borderId="0" xfId="3" applyFont="1" applyFill="1" applyAlignment="1">
      <alignment horizontal="center"/>
    </xf>
    <xf numFmtId="1" fontId="3" fillId="0" borderId="0" xfId="3" applyNumberFormat="1" applyFont="1" applyFill="1" applyAlignment="1">
      <alignment horizontal="center"/>
    </xf>
    <xf numFmtId="0" fontId="3" fillId="0" borderId="0" xfId="3" applyFont="1" applyFill="1" applyAlignment="1">
      <alignment horizontal="left"/>
    </xf>
    <xf numFmtId="0" fontId="3" fillId="0" borderId="0" xfId="3" applyFont="1" applyFill="1" applyAlignment="1">
      <alignment horizontal="right" wrapText="1"/>
    </xf>
    <xf numFmtId="0" fontId="4" fillId="0" borderId="0" xfId="3" applyFont="1" applyFill="1" applyAlignment="1">
      <alignment horizontal="center" vertical="top" wrapText="1"/>
    </xf>
    <xf numFmtId="0" fontId="4" fillId="0" borderId="0" xfId="3" applyFont="1" applyFill="1" applyAlignment="1">
      <alignment horizontal="center" vertical="top"/>
    </xf>
    <xf numFmtId="0" fontId="3" fillId="0" borderId="0" xfId="3" applyFont="1" applyFill="1" applyAlignment="1">
      <alignment vertical="top" wrapText="1"/>
    </xf>
    <xf numFmtId="1" fontId="3" fillId="0" borderId="0" xfId="3" applyNumberFormat="1" applyFont="1" applyFill="1"/>
    <xf numFmtId="0" fontId="4" fillId="0" borderId="0" xfId="3" applyFont="1" applyFill="1" applyAlignment="1">
      <alignment horizontal="right"/>
    </xf>
    <xf numFmtId="0" fontId="5" fillId="0" borderId="0" xfId="3" applyFont="1" applyFill="1" applyAlignment="1">
      <alignment horizontal="right"/>
    </xf>
    <xf numFmtId="0" fontId="3" fillId="0" borderId="0" xfId="9" applyFont="1" applyFill="1" applyAlignment="1">
      <alignment vertical="top"/>
    </xf>
    <xf numFmtId="0" fontId="3" fillId="0" borderId="0" xfId="9" applyFont="1" applyFill="1" applyAlignment="1">
      <alignment horizontal="right" vertical="top"/>
    </xf>
    <xf numFmtId="0" fontId="3" fillId="0" borderId="1" xfId="7" applyFont="1" applyFill="1" applyBorder="1"/>
    <xf numFmtId="0" fontId="3" fillId="0" borderId="1" xfId="7" applyFont="1" applyFill="1" applyBorder="1" applyAlignment="1">
      <alignment horizontal="left"/>
    </xf>
    <xf numFmtId="0" fontId="7" fillId="0" borderId="1" xfId="7" applyFont="1" applyFill="1" applyBorder="1" applyAlignment="1">
      <alignment horizontal="right"/>
    </xf>
    <xf numFmtId="0" fontId="3" fillId="0" borderId="0" xfId="3" applyFont="1" applyFill="1" applyAlignment="1">
      <alignment horizontal="right" vertical="top" wrapText="1"/>
    </xf>
    <xf numFmtId="0" fontId="4" fillId="0" borderId="0" xfId="3" applyFont="1" applyFill="1" applyAlignment="1">
      <alignment horizontal="left" vertical="top" wrapText="1"/>
    </xf>
    <xf numFmtId="0" fontId="3" fillId="0" borderId="0" xfId="7" applyFont="1" applyFill="1" applyAlignment="1">
      <alignment horizontal="right"/>
    </xf>
    <xf numFmtId="1" fontId="3" fillId="0" borderId="0" xfId="7" applyNumberFormat="1" applyFont="1" applyFill="1" applyAlignment="1">
      <alignment horizontal="right"/>
    </xf>
    <xf numFmtId="0" fontId="4" fillId="0" borderId="0" xfId="9" applyFont="1" applyFill="1" applyAlignment="1">
      <alignment horizontal="right" vertical="top" wrapText="1"/>
    </xf>
    <xf numFmtId="0" fontId="4" fillId="0" borderId="0" xfId="9" applyFont="1" applyFill="1" applyAlignment="1">
      <alignment horizontal="left" vertical="top" wrapText="1"/>
    </xf>
    <xf numFmtId="0" fontId="3" fillId="0" borderId="0" xfId="9" applyFont="1" applyFill="1" applyAlignment="1">
      <alignment vertical="top" wrapText="1"/>
    </xf>
    <xf numFmtId="0" fontId="3" fillId="0" borderId="0" xfId="9" applyFont="1" applyFill="1" applyAlignment="1">
      <alignment horizontal="right" vertical="top" wrapText="1"/>
    </xf>
    <xf numFmtId="167" fontId="3" fillId="0" borderId="0" xfId="9" applyNumberFormat="1" applyFont="1" applyFill="1" applyAlignment="1">
      <alignment horizontal="left" vertical="top" wrapText="1"/>
    </xf>
    <xf numFmtId="167" fontId="4" fillId="0" borderId="0" xfId="9" applyNumberFormat="1" applyFont="1" applyFill="1" applyAlignment="1">
      <alignment horizontal="right" vertical="top" wrapText="1"/>
    </xf>
    <xf numFmtId="165" fontId="3" fillId="0" borderId="0" xfId="6" applyNumberFormat="1" applyFont="1" applyFill="1" applyAlignment="1">
      <alignment horizontal="right" vertical="top"/>
    </xf>
    <xf numFmtId="0" fontId="3" fillId="0" borderId="0" xfId="9" applyFont="1" applyFill="1" applyAlignment="1">
      <alignment horizontal="left" vertical="top" wrapText="1"/>
    </xf>
    <xf numFmtId="1" fontId="3" fillId="0" borderId="0" xfId="7" applyNumberFormat="1" applyFont="1" applyFill="1" applyAlignment="1">
      <alignment horizontal="right" wrapText="1"/>
    </xf>
    <xf numFmtId="0" fontId="3" fillId="0" borderId="0" xfId="9" applyFont="1" applyFill="1" applyAlignment="1">
      <alignment horizontal="left" vertical="center" wrapText="1"/>
    </xf>
    <xf numFmtId="0" fontId="3" fillId="0" borderId="0" xfId="9" applyFont="1" applyFill="1"/>
    <xf numFmtId="1" fontId="3" fillId="0" borderId="3" xfId="9" applyNumberFormat="1" applyFont="1" applyFill="1" applyBorder="1" applyAlignment="1">
      <alignment horizontal="right" wrapText="1"/>
    </xf>
    <xf numFmtId="0" fontId="4" fillId="0" borderId="0" xfId="3" applyFont="1" applyFill="1" applyAlignment="1">
      <alignment horizontal="right" vertical="top" wrapText="1"/>
    </xf>
    <xf numFmtId="1" fontId="3" fillId="0" borderId="0" xfId="3" applyNumberFormat="1" applyFont="1" applyFill="1" applyAlignment="1">
      <alignment horizontal="right" wrapText="1"/>
    </xf>
    <xf numFmtId="165" fontId="3" fillId="0" borderId="0" xfId="3" applyNumberFormat="1" applyFont="1" applyFill="1" applyAlignment="1">
      <alignment horizontal="right" vertical="top" wrapText="1"/>
    </xf>
    <xf numFmtId="0" fontId="3" fillId="0" borderId="0" xfId="3" applyFont="1" applyFill="1" applyAlignment="1">
      <alignment horizontal="left" vertical="top" wrapText="1"/>
    </xf>
    <xf numFmtId="0" fontId="3" fillId="0" borderId="1" xfId="3" applyFont="1" applyFill="1" applyBorder="1" applyAlignment="1">
      <alignment vertical="top" wrapText="1"/>
    </xf>
    <xf numFmtId="0" fontId="3" fillId="0" borderId="1" xfId="9" applyFont="1" applyFill="1" applyBorder="1" applyAlignment="1">
      <alignment horizontal="left" vertical="center" wrapText="1"/>
    </xf>
    <xf numFmtId="167" fontId="4" fillId="0" borderId="1" xfId="9" applyNumberFormat="1" applyFont="1" applyFill="1" applyBorder="1" applyAlignment="1">
      <alignment horizontal="right" vertical="top" wrapText="1"/>
    </xf>
    <xf numFmtId="0" fontId="4" fillId="0" borderId="1" xfId="3" applyFont="1" applyFill="1" applyBorder="1" applyAlignment="1">
      <alignment horizontal="left" vertical="top" wrapText="1"/>
    </xf>
    <xf numFmtId="1" fontId="3" fillId="0" borderId="3" xfId="3" applyNumberFormat="1" applyFont="1" applyFill="1" applyBorder="1" applyAlignment="1">
      <alignment horizontal="right" wrapText="1"/>
    </xf>
    <xf numFmtId="166" fontId="3" fillId="0" borderId="0" xfId="3" applyNumberFormat="1" applyFont="1" applyFill="1" applyAlignment="1">
      <alignment vertical="top" wrapText="1"/>
    </xf>
    <xf numFmtId="0" fontId="3" fillId="0" borderId="0" xfId="3" applyFont="1" applyFill="1" applyAlignment="1">
      <alignment horizontal="left" vertical="center" wrapText="1"/>
    </xf>
    <xf numFmtId="0" fontId="3" fillId="0" borderId="0" xfId="8" applyFont="1" applyFill="1" applyAlignment="1">
      <alignment vertical="top" wrapText="1"/>
    </xf>
    <xf numFmtId="0" fontId="3" fillId="0" borderId="0" xfId="8" applyFont="1" applyFill="1" applyAlignment="1">
      <alignment horizontal="left" vertical="top" wrapText="1"/>
    </xf>
    <xf numFmtId="0" fontId="3" fillId="0" borderId="0" xfId="8" applyFont="1" applyFill="1"/>
    <xf numFmtId="0" fontId="3" fillId="0" borderId="0" xfId="8" applyFont="1" applyFill="1" applyAlignment="1">
      <alignment vertical="top"/>
    </xf>
    <xf numFmtId="0" fontId="3" fillId="0" borderId="1" xfId="8" applyFont="1" applyFill="1" applyBorder="1" applyAlignment="1">
      <alignment vertical="top" wrapText="1"/>
    </xf>
    <xf numFmtId="0" fontId="3" fillId="0" borderId="1" xfId="8" applyFont="1" applyFill="1" applyBorder="1" applyAlignment="1">
      <alignment horizontal="left" vertical="top" wrapText="1"/>
    </xf>
    <xf numFmtId="49" fontId="3" fillId="0" borderId="0" xfId="8" applyNumberFormat="1" applyFont="1" applyFill="1" applyAlignment="1">
      <alignment horizontal="right" vertical="top" wrapText="1"/>
    </xf>
    <xf numFmtId="0" fontId="3" fillId="0" borderId="0" xfId="8" applyFont="1" applyFill="1" applyAlignment="1">
      <alignment horizontal="right" vertical="top" wrapText="1"/>
    </xf>
    <xf numFmtId="0" fontId="3" fillId="0" borderId="2" xfId="3" applyFont="1" applyFill="1" applyBorder="1" applyAlignment="1">
      <alignment vertical="top" wrapText="1"/>
    </xf>
    <xf numFmtId="0" fontId="3" fillId="0" borderId="2" xfId="3" applyFont="1" applyFill="1" applyBorder="1" applyAlignment="1">
      <alignment horizontal="right" vertical="top" wrapText="1"/>
    </xf>
    <xf numFmtId="0" fontId="4" fillId="0" borderId="2" xfId="3" applyFont="1" applyFill="1" applyBorder="1" applyAlignment="1">
      <alignment horizontal="left" vertical="top" wrapText="1"/>
    </xf>
    <xf numFmtId="49" fontId="3" fillId="0" borderId="0" xfId="9" applyNumberFormat="1" applyFont="1" applyFill="1" applyAlignment="1">
      <alignment horizontal="right" vertical="top" wrapText="1"/>
    </xf>
    <xf numFmtId="0" fontId="3" fillId="0" borderId="0" xfId="4" applyFont="1" applyFill="1" applyAlignment="1">
      <alignment horizontal="right" vertical="top" wrapText="1"/>
    </xf>
    <xf numFmtId="0" fontId="3" fillId="0" borderId="0" xfId="4" applyFont="1" applyFill="1" applyAlignment="1">
      <alignment horizontal="left" vertical="top" wrapText="1"/>
    </xf>
    <xf numFmtId="0" fontId="3" fillId="0" borderId="0" xfId="10" applyFont="1" applyFill="1" applyAlignment="1">
      <alignment horizontal="right" vertical="top" wrapText="1"/>
    </xf>
    <xf numFmtId="0" fontId="3" fillId="0" borderId="0" xfId="1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0" xfId="3" applyFont="1" applyFill="1" applyBorder="1"/>
    <xf numFmtId="0" fontId="3" fillId="0" borderId="0" xfId="3" applyFont="1" applyFill="1" applyBorder="1" applyAlignment="1">
      <alignment horizontal="left"/>
    </xf>
    <xf numFmtId="0" fontId="3" fillId="0" borderId="1" xfId="9" applyFont="1" applyFill="1" applyBorder="1" applyAlignment="1">
      <alignment horizontal="right" vertical="top" wrapText="1"/>
    </xf>
    <xf numFmtId="0" fontId="3" fillId="0" borderId="1" xfId="3" applyFont="1" applyFill="1" applyBorder="1" applyAlignment="1">
      <alignment horizontal="left" vertical="top" wrapText="1"/>
    </xf>
    <xf numFmtId="0" fontId="3" fillId="0" borderId="0" xfId="11" applyFont="1" applyFill="1" applyAlignment="1">
      <alignment horizontal="right" vertical="top" wrapText="1"/>
    </xf>
    <xf numFmtId="0" fontId="7" fillId="0" borderId="0" xfId="3" applyFont="1" applyFill="1"/>
    <xf numFmtId="0" fontId="4" fillId="0" borderId="0" xfId="3" applyFont="1" applyFill="1" applyAlignment="1">
      <alignment vertical="top" wrapText="1"/>
    </xf>
    <xf numFmtId="0" fontId="3" fillId="0" borderId="1" xfId="4" applyFont="1" applyFill="1" applyBorder="1" applyAlignment="1">
      <alignment horizontal="right" vertical="top" wrapText="1"/>
    </xf>
    <xf numFmtId="0" fontId="3" fillId="0" borderId="1" xfId="4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vertical="top" wrapText="1"/>
    </xf>
    <xf numFmtId="0" fontId="3" fillId="0" borderId="0" xfId="10" applyFont="1" applyFill="1" applyBorder="1" applyAlignment="1">
      <alignment horizontal="right" vertical="top" wrapText="1"/>
    </xf>
    <xf numFmtId="0" fontId="3" fillId="0" borderId="0" xfId="10" applyFont="1" applyFill="1" applyBorder="1" applyAlignment="1">
      <alignment horizontal="left" vertical="top" wrapText="1"/>
    </xf>
    <xf numFmtId="0" fontId="3" fillId="0" borderId="0" xfId="0" applyFont="1" applyFill="1" applyAlignment="1">
      <alignment wrapText="1"/>
    </xf>
    <xf numFmtId="0" fontId="3" fillId="0" borderId="0" xfId="4" applyFont="1" applyFill="1" applyBorder="1" applyAlignment="1">
      <alignment horizontal="right" vertical="top" wrapText="1"/>
    </xf>
    <xf numFmtId="0" fontId="3" fillId="0" borderId="0" xfId="4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1" xfId="11" applyFont="1" applyFill="1" applyBorder="1" applyAlignment="1">
      <alignment horizontal="right" vertical="top" wrapText="1"/>
    </xf>
    <xf numFmtId="167" fontId="3" fillId="0" borderId="0" xfId="9" applyNumberFormat="1" applyFont="1" applyFill="1" applyAlignment="1">
      <alignment horizontal="right" vertical="top" wrapText="1"/>
    </xf>
    <xf numFmtId="0" fontId="3" fillId="0" borderId="1" xfId="10" applyFont="1" applyFill="1" applyBorder="1" applyAlignment="1">
      <alignment horizontal="right" vertical="top" wrapText="1"/>
    </xf>
    <xf numFmtId="0" fontId="3" fillId="0" borderId="1" xfId="10" applyFont="1" applyFill="1" applyBorder="1" applyAlignment="1">
      <alignment horizontal="left" vertical="top" wrapText="1"/>
    </xf>
    <xf numFmtId="0" fontId="3" fillId="0" borderId="0" xfId="3" applyFont="1" applyFill="1" applyAlignment="1">
      <alignment horizontal="center" vertical="top" wrapText="1"/>
    </xf>
    <xf numFmtId="49" fontId="3" fillId="0" borderId="0" xfId="3" applyNumberFormat="1" applyFont="1" applyFill="1" applyAlignment="1">
      <alignment horizontal="right" vertical="top" wrapText="1"/>
    </xf>
    <xf numFmtId="0" fontId="3" fillId="0" borderId="0" xfId="10" applyFont="1" applyFill="1" applyAlignment="1">
      <alignment horizontal="left" vertical="center" wrapText="1"/>
    </xf>
    <xf numFmtId="49" fontId="3" fillId="0" borderId="1" xfId="3" applyNumberFormat="1" applyFont="1" applyFill="1" applyBorder="1" applyAlignment="1">
      <alignment horizontal="right" vertical="top" wrapText="1"/>
    </xf>
    <xf numFmtId="0" fontId="3" fillId="0" borderId="0" xfId="4" applyFont="1" applyFill="1" applyAlignment="1">
      <alignment horizontal="right" vertical="top"/>
    </xf>
    <xf numFmtId="0" fontId="3" fillId="0" borderId="0" xfId="4" applyFont="1" applyFill="1" applyAlignment="1">
      <alignment vertical="top" wrapText="1"/>
    </xf>
    <xf numFmtId="49" fontId="3" fillId="0" borderId="0" xfId="3" applyNumberFormat="1" applyFont="1" applyFill="1" applyBorder="1" applyAlignment="1">
      <alignment horizontal="right" vertical="top" wrapText="1"/>
    </xf>
    <xf numFmtId="0" fontId="3" fillId="0" borderId="0" xfId="3" applyFont="1" applyFill="1" applyBorder="1" applyAlignment="1">
      <alignment horizontal="left" vertical="top" wrapText="1"/>
    </xf>
    <xf numFmtId="49" fontId="4" fillId="0" borderId="0" xfId="3" applyNumberFormat="1" applyFont="1" applyFill="1" applyAlignment="1">
      <alignment horizontal="right" vertical="top" wrapText="1"/>
    </xf>
    <xf numFmtId="0" fontId="4" fillId="0" borderId="0" xfId="8" applyFont="1" applyFill="1" applyAlignment="1">
      <alignment vertical="top"/>
    </xf>
    <xf numFmtId="0" fontId="6" fillId="0" borderId="0" xfId="3" applyFont="1" applyFill="1"/>
    <xf numFmtId="0" fontId="3" fillId="0" borderId="0" xfId="8" applyFont="1" applyFill="1" applyAlignment="1">
      <alignment horizontal="left"/>
    </xf>
    <xf numFmtId="0" fontId="3" fillId="0" borderId="3" xfId="8" applyFont="1" applyFill="1" applyBorder="1" applyAlignment="1">
      <alignment horizontal="left" vertical="top" wrapText="1"/>
    </xf>
    <xf numFmtId="0" fontId="3" fillId="0" borderId="3" xfId="8" applyFont="1" applyFill="1" applyBorder="1" applyAlignment="1">
      <alignment vertical="top"/>
    </xf>
    <xf numFmtId="0" fontId="3" fillId="0" borderId="3" xfId="7" applyFont="1" applyFill="1" applyBorder="1"/>
    <xf numFmtId="0" fontId="3" fillId="0" borderId="3" xfId="7" applyFont="1" applyFill="1" applyBorder="1" applyAlignment="1">
      <alignment horizontal="right"/>
    </xf>
    <xf numFmtId="0" fontId="3" fillId="0" borderId="3" xfId="7" applyFont="1" applyFill="1" applyBorder="1" applyAlignment="1">
      <alignment horizontal="right" vertical="top" wrapText="1"/>
    </xf>
    <xf numFmtId="0" fontId="3" fillId="0" borderId="0" xfId="7" applyFont="1" applyFill="1"/>
    <xf numFmtId="0" fontId="1" fillId="0" borderId="0" xfId="0" applyFont="1" applyFill="1"/>
    <xf numFmtId="0" fontId="3" fillId="0" borderId="0" xfId="7" applyFont="1" applyFill="1" applyAlignment="1">
      <alignment horizontal="right" vertical="center"/>
    </xf>
    <xf numFmtId="0" fontId="3" fillId="0" borderId="1" xfId="8" applyFont="1" applyFill="1" applyBorder="1" applyAlignment="1">
      <alignment horizontal="right" vertical="top" wrapText="1"/>
    </xf>
    <xf numFmtId="0" fontId="3" fillId="0" borderId="1" xfId="7" applyFont="1" applyFill="1" applyBorder="1" applyAlignment="1">
      <alignment horizontal="right"/>
    </xf>
    <xf numFmtId="0" fontId="3" fillId="0" borderId="1" xfId="7" applyFont="1" applyFill="1" applyBorder="1" applyAlignment="1">
      <alignment vertical="center" wrapText="1"/>
    </xf>
    <xf numFmtId="166" fontId="3" fillId="0" borderId="0" xfId="9" applyNumberFormat="1" applyFont="1" applyFill="1" applyAlignment="1">
      <alignment horizontal="right" vertical="top" wrapText="1"/>
    </xf>
    <xf numFmtId="165" fontId="3" fillId="0" borderId="1" xfId="6" applyNumberFormat="1" applyFont="1" applyFill="1" applyBorder="1" applyAlignment="1">
      <alignment horizontal="right" vertical="top"/>
    </xf>
    <xf numFmtId="166" fontId="3" fillId="0" borderId="0" xfId="3" applyNumberFormat="1" applyFont="1" applyFill="1" applyAlignment="1">
      <alignment horizontal="right" vertical="top" wrapText="1"/>
    </xf>
    <xf numFmtId="0" fontId="7" fillId="0" borderId="0" xfId="9" applyFont="1" applyFill="1" applyAlignment="1">
      <alignment vertical="top"/>
    </xf>
    <xf numFmtId="0" fontId="7" fillId="0" borderId="0" xfId="9" applyFont="1" applyFill="1" applyAlignment="1">
      <alignment horizontal="right" vertical="top"/>
    </xf>
    <xf numFmtId="0" fontId="7" fillId="0" borderId="0" xfId="9" applyFont="1" applyFill="1" applyAlignment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right"/>
    </xf>
    <xf numFmtId="43" fontId="7" fillId="0" borderId="0" xfId="1" applyFont="1" applyFill="1" applyBorder="1" applyAlignment="1" applyProtection="1">
      <alignment horizontal="right"/>
    </xf>
    <xf numFmtId="43" fontId="7" fillId="0" borderId="0" xfId="1" applyFont="1" applyFill="1" applyBorder="1" applyAlignment="1" applyProtection="1">
      <alignment horizontal="right" wrapText="1"/>
    </xf>
    <xf numFmtId="0" fontId="7" fillId="0" borderId="0" xfId="1" applyNumberFormat="1" applyFont="1" applyFill="1" applyBorder="1" applyAlignment="1" applyProtection="1">
      <alignment horizontal="right" wrapText="1"/>
    </xf>
    <xf numFmtId="0" fontId="7" fillId="0" borderId="0" xfId="3" applyFont="1" applyFill="1" applyAlignment="1">
      <alignment vertical="top" wrapText="1"/>
    </xf>
    <xf numFmtId="49" fontId="7" fillId="0" borderId="0" xfId="5" applyNumberFormat="1" applyFont="1" applyFill="1" applyAlignment="1">
      <alignment horizontal="right" vertical="top" wrapText="1"/>
    </xf>
    <xf numFmtId="0" fontId="7" fillId="0" borderId="0" xfId="3" applyFont="1" applyFill="1" applyAlignment="1">
      <alignment horizontal="left" vertical="top" wrapText="1"/>
    </xf>
    <xf numFmtId="0" fontId="7" fillId="0" borderId="0" xfId="1" applyNumberFormat="1" applyFont="1" applyFill="1" applyBorder="1" applyAlignment="1">
      <alignment horizontal="right" wrapText="1"/>
    </xf>
    <xf numFmtId="0" fontId="7" fillId="0" borderId="0" xfId="9" applyFont="1" applyFill="1" applyAlignment="1">
      <alignment horizontal="right"/>
    </xf>
    <xf numFmtId="0" fontId="7" fillId="0" borderId="0" xfId="6" applyFont="1" applyFill="1" applyAlignment="1">
      <alignment vertical="justify"/>
    </xf>
    <xf numFmtId="0" fontId="7" fillId="0" borderId="0" xfId="6" applyFont="1" applyFill="1" applyAlignment="1">
      <alignment horizontal="left" vertical="top" wrapText="1"/>
    </xf>
    <xf numFmtId="0" fontId="7" fillId="0" borderId="0" xfId="6" applyFont="1" applyFill="1" applyAlignment="1">
      <alignment horizontal="left" vertical="justify" wrapText="1"/>
    </xf>
    <xf numFmtId="0" fontId="7" fillId="0" borderId="0" xfId="3" applyFont="1" applyFill="1" applyAlignment="1">
      <alignment vertical="top"/>
    </xf>
    <xf numFmtId="0" fontId="7" fillId="0" borderId="0" xfId="6" applyFont="1" applyFill="1" applyAlignment="1">
      <alignment horizontal="right" vertical="top" wrapText="1"/>
    </xf>
    <xf numFmtId="0" fontId="7" fillId="0" borderId="0" xfId="3" applyFont="1" applyFill="1" applyAlignment="1">
      <alignment horizontal="right" vertical="top"/>
    </xf>
    <xf numFmtId="0" fontId="7" fillId="0" borderId="0" xfId="3" applyFont="1" applyFill="1" applyAlignment="1">
      <alignment horizontal="right" vertical="top" wrapText="1"/>
    </xf>
    <xf numFmtId="0" fontId="7" fillId="0" borderId="0" xfId="3" applyNumberFormat="1" applyFont="1" applyFill="1"/>
    <xf numFmtId="0" fontId="3" fillId="0" borderId="1" xfId="7" applyNumberFormat="1" applyFont="1" applyFill="1" applyBorder="1" applyAlignment="1">
      <alignment horizontal="right" wrapText="1"/>
    </xf>
    <xf numFmtId="0" fontId="3" fillId="0" borderId="2" xfId="9" applyNumberFormat="1" applyFont="1" applyFill="1" applyBorder="1" applyAlignment="1">
      <alignment horizontal="right" wrapText="1"/>
    </xf>
    <xf numFmtId="0" fontId="3" fillId="0" borderId="0" xfId="9" applyNumberFormat="1" applyFont="1" applyFill="1" applyAlignment="1">
      <alignment horizontal="right" wrapText="1"/>
    </xf>
    <xf numFmtId="0" fontId="3" fillId="0" borderId="0" xfId="3" applyNumberFormat="1" applyFont="1" applyFill="1" applyAlignment="1">
      <alignment horizontal="right" wrapText="1"/>
    </xf>
    <xf numFmtId="0" fontId="3" fillId="0" borderId="1" xfId="3" applyNumberFormat="1" applyFont="1" applyFill="1" applyBorder="1" applyAlignment="1">
      <alignment horizontal="right" wrapText="1"/>
    </xf>
    <xf numFmtId="0" fontId="3" fillId="0" borderId="2" xfId="3" applyNumberFormat="1" applyFont="1" applyFill="1" applyBorder="1" applyAlignment="1">
      <alignment horizontal="right" wrapText="1"/>
    </xf>
    <xf numFmtId="0" fontId="3" fillId="0" borderId="0" xfId="9" applyFont="1" applyFill="1" applyBorder="1" applyAlignment="1">
      <alignment horizontal="right" vertical="top" wrapText="1"/>
    </xf>
    <xf numFmtId="167" fontId="4" fillId="0" borderId="0" xfId="9" applyNumberFormat="1" applyFont="1" applyFill="1" applyBorder="1" applyAlignment="1">
      <alignment horizontal="right" vertical="top" wrapText="1"/>
    </xf>
    <xf numFmtId="0" fontId="4" fillId="0" borderId="0" xfId="3" applyFont="1" applyFill="1" applyBorder="1" applyAlignment="1">
      <alignment vertical="top" wrapText="1"/>
    </xf>
    <xf numFmtId="0" fontId="4" fillId="0" borderId="0" xfId="3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3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wrapText="1"/>
    </xf>
    <xf numFmtId="167" fontId="3" fillId="0" borderId="0" xfId="9" applyNumberFormat="1" applyFont="1" applyFill="1" applyBorder="1" applyAlignment="1">
      <alignment horizontal="right" vertical="top" wrapText="1"/>
    </xf>
    <xf numFmtId="0" fontId="3" fillId="0" borderId="0" xfId="3" applyFont="1" applyFill="1" applyBorder="1" applyAlignment="1">
      <alignment horizontal="right" vertical="top" wrapText="1"/>
    </xf>
    <xf numFmtId="165" fontId="3" fillId="0" borderId="0" xfId="3" applyNumberFormat="1" applyFont="1" applyFill="1" applyBorder="1" applyAlignment="1">
      <alignment horizontal="right" vertical="top" wrapText="1"/>
    </xf>
    <xf numFmtId="0" fontId="3" fillId="0" borderId="0" xfId="3" applyFont="1" applyFill="1" applyAlignment="1">
      <alignment horizontal="left" vertical="top" wrapText="1"/>
    </xf>
    <xf numFmtId="0" fontId="3" fillId="0" borderId="3" xfId="7" applyFont="1" applyFill="1" applyBorder="1" applyAlignment="1">
      <alignment horizontal="right" vertical="top" wrapText="1"/>
    </xf>
    <xf numFmtId="0" fontId="3" fillId="0" borderId="0" xfId="3" applyFont="1" applyFill="1" applyAlignment="1">
      <alignment horizontal="left" vertical="top" wrapText="1"/>
    </xf>
    <xf numFmtId="0" fontId="4" fillId="0" borderId="0" xfId="3" applyFont="1" applyFill="1" applyAlignment="1">
      <alignment horizontal="center"/>
    </xf>
    <xf numFmtId="0" fontId="7" fillId="0" borderId="0" xfId="6" applyFont="1" applyFill="1" applyAlignment="1">
      <alignment horizontal="left" vertical="justify"/>
    </xf>
    <xf numFmtId="43" fontId="7" fillId="0" borderId="0" xfId="1" applyFont="1" applyFill="1" applyBorder="1" applyAlignment="1" applyProtection="1">
      <alignment horizontal="left" vertical="top" wrapText="1"/>
    </xf>
  </cellXfs>
  <cellStyles count="13">
    <cellStyle name="Comma" xfId="1" builtinId="3"/>
    <cellStyle name="Comma 10" xfId="12"/>
    <cellStyle name="Comma 2" xfId="2"/>
    <cellStyle name="Normal" xfId="0" builtinId="0"/>
    <cellStyle name="Normal_budget 2004-05_2.6.04" xfId="3"/>
    <cellStyle name="Normal_budget 2004-05_2.6.04_1st supp.vol.III" xfId="4"/>
    <cellStyle name="Normal_budget 2004-05_2.6.04_1st supp.vol.III 2" xfId="10"/>
    <cellStyle name="Normal_BUDGET FOR  03-04..." xfId="5"/>
    <cellStyle name="Normal_budget for 03-04" xfId="6"/>
    <cellStyle name="Normal_BUDGET-2000" xfId="7"/>
    <cellStyle name="Normal_budgetDocNIC02-03" xfId="8"/>
    <cellStyle name="Normal_DEMAND17" xfId="9"/>
    <cellStyle name="Normal_DEMAND17 2" xfId="11"/>
  </cellStyles>
  <dxfs count="0"/>
  <tableStyles count="0" defaultTableStyle="TableStyleMedium9" defaultPivotStyle="PivotStyleLight16"/>
  <colors>
    <mruColors>
      <color rgb="FFFF0066"/>
      <color rgb="FFFFCCFF"/>
      <color rgb="FFFF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ANCEBUDGET\$Budget%20documents$\$Budgets%202002%20onward$\$Bud2010$\$Bud2010_final$\Dem1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em18"/>
      <sheetName val="DEMAND18"/>
      <sheetName val="Sheet1"/>
      <sheetName val="Sheet2"/>
      <sheetName val="Sheet3"/>
      <sheetName val="dem15"/>
      <sheetName val="dem185"/>
      <sheetName val="dem19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72" transitionEvaluation="1" codeName="Sheet56">
    <tabColor rgb="FFC00000"/>
  </sheetPr>
  <dimension ref="A1:G737"/>
  <sheetViews>
    <sheetView tabSelected="1" view="pageBreakPreview" topLeftCell="A172" zoomScale="110" zoomScaleNormal="145" zoomScaleSheetLayoutView="110" workbookViewId="0">
      <selection activeCell="P731" sqref="P731"/>
    </sheetView>
  </sheetViews>
  <sheetFormatPr defaultColWidth="8.85546875" defaultRowHeight="12.75"/>
  <cols>
    <col min="1" max="1" width="7" style="27" customWidth="1"/>
    <col min="2" max="2" width="8.42578125" style="31" customWidth="1"/>
    <col min="3" max="3" width="40.7109375" style="28" customWidth="1"/>
    <col min="4" max="6" width="10.7109375" style="28" customWidth="1"/>
    <col min="7" max="7" width="10.7109375" style="43" customWidth="1"/>
    <col min="8" max="16384" width="8.85546875" style="28"/>
  </cols>
  <sheetData>
    <row r="1" spans="1:7">
      <c r="A1" s="180" t="s">
        <v>107</v>
      </c>
      <c r="B1" s="180"/>
      <c r="C1" s="180"/>
      <c r="D1" s="180"/>
      <c r="E1" s="180"/>
      <c r="F1" s="180"/>
      <c r="G1" s="180"/>
    </row>
    <row r="2" spans="1:7">
      <c r="A2" s="180" t="s">
        <v>108</v>
      </c>
      <c r="B2" s="180"/>
      <c r="C2" s="180"/>
      <c r="D2" s="180"/>
      <c r="E2" s="180"/>
      <c r="F2" s="180"/>
      <c r="G2" s="180"/>
    </row>
    <row r="3" spans="1:7">
      <c r="C3" s="29"/>
      <c r="D3" s="29"/>
      <c r="E3" s="29"/>
      <c r="F3" s="29"/>
      <c r="G3" s="32"/>
    </row>
    <row r="4" spans="1:7">
      <c r="C4" s="33" t="s">
        <v>81</v>
      </c>
      <c r="D4" s="34">
        <v>2059</v>
      </c>
      <c r="E4" s="35" t="s">
        <v>0</v>
      </c>
      <c r="F4" s="36"/>
      <c r="G4" s="37"/>
    </row>
    <row r="5" spans="1:7">
      <c r="C5" s="33" t="s">
        <v>82</v>
      </c>
      <c r="D5" s="29">
        <v>3054</v>
      </c>
      <c r="E5" s="38" t="s">
        <v>1</v>
      </c>
      <c r="F5" s="36"/>
      <c r="G5" s="37"/>
    </row>
    <row r="6" spans="1:7" ht="25.9" customHeight="1">
      <c r="B6" s="39"/>
      <c r="C6" s="39" t="s">
        <v>106</v>
      </c>
      <c r="D6" s="40" t="s">
        <v>114</v>
      </c>
      <c r="E6" s="179" t="s">
        <v>115</v>
      </c>
      <c r="F6" s="179"/>
      <c r="G6" s="179"/>
    </row>
    <row r="7" spans="1:7" ht="10.9" customHeight="1">
      <c r="C7" s="41"/>
      <c r="E7" s="42" t="s">
        <v>111</v>
      </c>
      <c r="F7" s="42"/>
      <c r="G7" s="42"/>
    </row>
    <row r="8" spans="1:7" s="80" customFormat="1" ht="15" customHeight="1">
      <c r="A8" s="126" t="s">
        <v>460</v>
      </c>
      <c r="B8" s="85"/>
      <c r="E8" s="126"/>
      <c r="G8" s="42"/>
    </row>
    <row r="9" spans="1:7">
      <c r="D9" s="29" t="s">
        <v>78</v>
      </c>
      <c r="E9" s="29" t="s">
        <v>79</v>
      </c>
      <c r="F9" s="29" t="s">
        <v>4</v>
      </c>
    </row>
    <row r="10" spans="1:7">
      <c r="C10" s="44" t="s">
        <v>2</v>
      </c>
      <c r="D10" s="29">
        <f>G230</f>
        <v>3007571</v>
      </c>
      <c r="E10" s="29">
        <f>G724</f>
        <v>3628546</v>
      </c>
      <c r="F10" s="29">
        <f>SUM(D10:E10)</f>
        <v>6636117</v>
      </c>
    </row>
    <row r="11" spans="1:7">
      <c r="D11" s="44"/>
      <c r="E11" s="45"/>
    </row>
    <row r="12" spans="1:7" ht="15" customHeight="1">
      <c r="A12" s="27" t="s">
        <v>80</v>
      </c>
    </row>
    <row r="13" spans="1:7">
      <c r="A13" s="46"/>
      <c r="B13" s="47"/>
      <c r="C13" s="48"/>
      <c r="D13" s="48"/>
      <c r="E13" s="48"/>
      <c r="F13" s="48"/>
      <c r="G13" s="50" t="s">
        <v>91</v>
      </c>
    </row>
    <row r="14" spans="1:7" s="81" customFormat="1" ht="27" customHeight="1">
      <c r="A14" s="127"/>
      <c r="B14" s="128"/>
      <c r="C14" s="129"/>
      <c r="D14" s="130" t="s">
        <v>109</v>
      </c>
      <c r="E14" s="131" t="s">
        <v>110</v>
      </c>
      <c r="F14" s="131" t="s">
        <v>317</v>
      </c>
      <c r="G14" s="178" t="s">
        <v>110</v>
      </c>
    </row>
    <row r="15" spans="1:7" s="80" customFormat="1">
      <c r="A15" s="79"/>
      <c r="B15" s="132" t="s">
        <v>3</v>
      </c>
      <c r="C15" s="133"/>
      <c r="D15" s="134" t="s">
        <v>261</v>
      </c>
      <c r="E15" s="134" t="s">
        <v>318</v>
      </c>
      <c r="F15" s="134" t="s">
        <v>318</v>
      </c>
      <c r="G15" s="134" t="s">
        <v>461</v>
      </c>
    </row>
    <row r="16" spans="1:7" s="80" customFormat="1">
      <c r="A16" s="83"/>
      <c r="B16" s="135"/>
      <c r="C16" s="49"/>
      <c r="D16" s="136"/>
      <c r="E16" s="136"/>
      <c r="F16" s="136"/>
      <c r="G16" s="137"/>
    </row>
    <row r="17" spans="1:7" ht="14.45" customHeight="1">
      <c r="A17" s="42"/>
      <c r="B17" s="51"/>
      <c r="C17" s="52" t="s">
        <v>5</v>
      </c>
      <c r="D17" s="53"/>
      <c r="E17" s="53"/>
      <c r="F17" s="53"/>
      <c r="G17" s="54"/>
    </row>
    <row r="18" spans="1:7" ht="14.45" customHeight="1">
      <c r="A18" s="42" t="s">
        <v>6</v>
      </c>
      <c r="B18" s="55">
        <v>2059</v>
      </c>
      <c r="C18" s="56" t="s">
        <v>0</v>
      </c>
      <c r="D18" s="53"/>
      <c r="E18" s="53"/>
      <c r="F18" s="53"/>
      <c r="G18" s="54"/>
    </row>
    <row r="19" spans="1:7" ht="14.45" customHeight="1">
      <c r="A19" s="57"/>
      <c r="B19" s="58">
        <v>60</v>
      </c>
      <c r="C19" s="59" t="s">
        <v>7</v>
      </c>
      <c r="D19" s="53"/>
      <c r="E19" s="53"/>
      <c r="F19" s="53"/>
      <c r="G19" s="54"/>
    </row>
    <row r="20" spans="1:7" ht="14.45" customHeight="1">
      <c r="A20" s="57"/>
      <c r="B20" s="60">
        <v>60.052999999999997</v>
      </c>
      <c r="C20" s="56" t="s">
        <v>8</v>
      </c>
      <c r="D20" s="54"/>
      <c r="E20" s="54"/>
      <c r="F20" s="54"/>
      <c r="G20" s="54"/>
    </row>
    <row r="21" spans="1:7" ht="14.45" customHeight="1">
      <c r="A21" s="57"/>
      <c r="B21" s="61">
        <v>61</v>
      </c>
      <c r="C21" s="62" t="s">
        <v>57</v>
      </c>
      <c r="D21" s="63"/>
      <c r="E21" s="63"/>
      <c r="F21" s="63"/>
      <c r="G21" s="63"/>
    </row>
    <row r="22" spans="1:7" ht="27" customHeight="1">
      <c r="A22" s="57"/>
      <c r="B22" s="61">
        <v>67</v>
      </c>
      <c r="C22" s="62" t="s">
        <v>89</v>
      </c>
      <c r="D22" s="63"/>
      <c r="E22" s="63"/>
      <c r="F22" s="63"/>
      <c r="G22" s="63"/>
    </row>
    <row r="23" spans="1:7" ht="14.45" customHeight="1">
      <c r="A23" s="57"/>
      <c r="B23" s="61" t="s">
        <v>71</v>
      </c>
      <c r="C23" s="64" t="s">
        <v>129</v>
      </c>
      <c r="D23" s="7">
        <v>1499</v>
      </c>
      <c r="E23" s="7">
        <v>466</v>
      </c>
      <c r="F23" s="7">
        <v>466</v>
      </c>
      <c r="G23" s="161">
        <v>466</v>
      </c>
    </row>
    <row r="24" spans="1:7" ht="27" customHeight="1">
      <c r="A24" s="57" t="s">
        <v>4</v>
      </c>
      <c r="B24" s="61">
        <v>67</v>
      </c>
      <c r="C24" s="62" t="s">
        <v>89</v>
      </c>
      <c r="D24" s="4">
        <f t="shared" ref="D24:G26" si="0">D23</f>
        <v>1499</v>
      </c>
      <c r="E24" s="4">
        <f t="shared" si="0"/>
        <v>466</v>
      </c>
      <c r="F24" s="4">
        <f t="shared" ref="F24" si="1">F23</f>
        <v>466</v>
      </c>
      <c r="G24" s="4">
        <f t="shared" si="0"/>
        <v>466</v>
      </c>
    </row>
    <row r="25" spans="1:7" ht="14.45" customHeight="1">
      <c r="A25" s="57" t="s">
        <v>4</v>
      </c>
      <c r="B25" s="61">
        <v>61</v>
      </c>
      <c r="C25" s="62" t="s">
        <v>57</v>
      </c>
      <c r="D25" s="6">
        <f t="shared" si="0"/>
        <v>1499</v>
      </c>
      <c r="E25" s="6">
        <f t="shared" si="0"/>
        <v>466</v>
      </c>
      <c r="F25" s="6">
        <f t="shared" ref="F25" si="2">F24</f>
        <v>466</v>
      </c>
      <c r="G25" s="6">
        <f t="shared" si="0"/>
        <v>466</v>
      </c>
    </row>
    <row r="26" spans="1:7" s="65" customFormat="1" ht="14.45" customHeight="1">
      <c r="A26" s="42" t="s">
        <v>4</v>
      </c>
      <c r="B26" s="60">
        <v>60.052999999999997</v>
      </c>
      <c r="C26" s="56" t="s">
        <v>8</v>
      </c>
      <c r="D26" s="7">
        <f t="shared" ref="D26:F26" si="3">D25</f>
        <v>1499</v>
      </c>
      <c r="E26" s="7">
        <f t="shared" si="3"/>
        <v>466</v>
      </c>
      <c r="F26" s="7">
        <f t="shared" si="3"/>
        <v>466</v>
      </c>
      <c r="G26" s="7">
        <f t="shared" si="0"/>
        <v>466</v>
      </c>
    </row>
    <row r="27" spans="1:7" s="65" customFormat="1" ht="11.1" customHeight="1">
      <c r="A27" s="42"/>
      <c r="B27" s="58"/>
      <c r="C27" s="62"/>
      <c r="D27" s="66"/>
      <c r="E27" s="66"/>
      <c r="F27" s="66"/>
      <c r="G27" s="66"/>
    </row>
    <row r="28" spans="1:7" s="65" customFormat="1" ht="14.45" customHeight="1">
      <c r="A28" s="57"/>
      <c r="B28" s="60">
        <v>60.798999999999999</v>
      </c>
      <c r="C28" s="56" t="s">
        <v>10</v>
      </c>
      <c r="D28" s="63"/>
      <c r="E28" s="63"/>
      <c r="F28" s="63"/>
      <c r="G28" s="63"/>
    </row>
    <row r="29" spans="1:7" s="65" customFormat="1" ht="14.45" customHeight="1">
      <c r="A29" s="57"/>
      <c r="B29" s="58">
        <v>35</v>
      </c>
      <c r="C29" s="62" t="s">
        <v>9</v>
      </c>
      <c r="D29" s="63"/>
      <c r="E29" s="63"/>
      <c r="F29" s="63"/>
      <c r="G29" s="63"/>
    </row>
    <row r="30" spans="1:7" s="65" customFormat="1" ht="14.45" customHeight="1">
      <c r="A30" s="57"/>
      <c r="B30" s="138" t="s">
        <v>11</v>
      </c>
      <c r="C30" s="64" t="s">
        <v>10</v>
      </c>
      <c r="D30" s="17">
        <v>738</v>
      </c>
      <c r="E30" s="17">
        <v>10000</v>
      </c>
      <c r="F30" s="8">
        <v>0</v>
      </c>
      <c r="G30" s="17">
        <v>10000</v>
      </c>
    </row>
    <row r="31" spans="1:7" s="65" customFormat="1" ht="14.45" customHeight="1">
      <c r="A31" s="42" t="s">
        <v>4</v>
      </c>
      <c r="B31" s="58">
        <v>35</v>
      </c>
      <c r="C31" s="62" t="s">
        <v>9</v>
      </c>
      <c r="D31" s="6">
        <f t="shared" ref="D31:F32" si="4">D30</f>
        <v>738</v>
      </c>
      <c r="E31" s="162">
        <f t="shared" si="4"/>
        <v>10000</v>
      </c>
      <c r="F31" s="12">
        <f t="shared" si="4"/>
        <v>0</v>
      </c>
      <c r="G31" s="162">
        <f t="shared" ref="G31:G32" si="5">G30</f>
        <v>10000</v>
      </c>
    </row>
    <row r="32" spans="1:7" s="65" customFormat="1" ht="14.45" customHeight="1">
      <c r="A32" s="42" t="s">
        <v>4</v>
      </c>
      <c r="B32" s="60">
        <v>60.798999999999999</v>
      </c>
      <c r="C32" s="56" t="s">
        <v>10</v>
      </c>
      <c r="D32" s="17">
        <f t="shared" si="4"/>
        <v>738</v>
      </c>
      <c r="E32" s="163">
        <f t="shared" si="4"/>
        <v>10000</v>
      </c>
      <c r="F32" s="11">
        <f t="shared" si="4"/>
        <v>0</v>
      </c>
      <c r="G32" s="163">
        <f t="shared" si="5"/>
        <v>10000</v>
      </c>
    </row>
    <row r="33" spans="1:7" s="65" customFormat="1" ht="14.45" customHeight="1">
      <c r="A33" s="42" t="s">
        <v>4</v>
      </c>
      <c r="B33" s="58">
        <v>60</v>
      </c>
      <c r="C33" s="62" t="s">
        <v>7</v>
      </c>
      <c r="D33" s="162">
        <f t="shared" ref="D33:F33" si="6">D32+D26</f>
        <v>2237</v>
      </c>
      <c r="E33" s="162">
        <f t="shared" si="6"/>
        <v>10466</v>
      </c>
      <c r="F33" s="162">
        <f t="shared" si="6"/>
        <v>466</v>
      </c>
      <c r="G33" s="162">
        <f t="shared" ref="G33" si="7">G32+G26</f>
        <v>10466</v>
      </c>
    </row>
    <row r="34" spans="1:7" s="65" customFormat="1" ht="14.45" customHeight="1">
      <c r="A34" s="42" t="s">
        <v>4</v>
      </c>
      <c r="B34" s="55">
        <v>2059</v>
      </c>
      <c r="C34" s="56" t="s">
        <v>0</v>
      </c>
      <c r="D34" s="162">
        <f t="shared" ref="D34:F34" si="8">D33</f>
        <v>2237</v>
      </c>
      <c r="E34" s="162">
        <f t="shared" si="8"/>
        <v>10466</v>
      </c>
      <c r="F34" s="162">
        <f t="shared" si="8"/>
        <v>466</v>
      </c>
      <c r="G34" s="162">
        <f t="shared" ref="G34" si="9">G33</f>
        <v>10466</v>
      </c>
    </row>
    <row r="35" spans="1:7" ht="11.1" customHeight="1">
      <c r="A35" s="42"/>
      <c r="B35" s="55"/>
      <c r="C35" s="62"/>
      <c r="D35" s="63"/>
      <c r="E35" s="63"/>
      <c r="F35" s="63"/>
      <c r="G35" s="63"/>
    </row>
    <row r="36" spans="1:7" ht="14.45" customHeight="1">
      <c r="A36" s="42" t="s">
        <v>6</v>
      </c>
      <c r="B36" s="67">
        <v>3054</v>
      </c>
      <c r="C36" s="52" t="s">
        <v>1</v>
      </c>
      <c r="D36" s="68"/>
      <c r="E36" s="68"/>
      <c r="F36" s="68"/>
      <c r="G36" s="68"/>
    </row>
    <row r="37" spans="1:7" ht="14.45" customHeight="1">
      <c r="A37" s="42"/>
      <c r="B37" s="69">
        <v>4</v>
      </c>
      <c r="C37" s="70" t="s">
        <v>13</v>
      </c>
      <c r="D37" s="68"/>
      <c r="E37" s="68"/>
      <c r="F37" s="68"/>
      <c r="G37" s="68"/>
    </row>
    <row r="38" spans="1:7" ht="14.45" customHeight="1">
      <c r="A38" s="42"/>
      <c r="B38" s="60">
        <v>4.1050000000000004</v>
      </c>
      <c r="C38" s="52" t="s">
        <v>58</v>
      </c>
      <c r="D38" s="68"/>
      <c r="E38" s="68"/>
      <c r="F38" s="68"/>
      <c r="G38" s="68"/>
    </row>
    <row r="39" spans="1:7" ht="14.45" customHeight="1">
      <c r="A39" s="42"/>
      <c r="B39" s="61">
        <v>60</v>
      </c>
      <c r="C39" s="62" t="s">
        <v>56</v>
      </c>
      <c r="D39" s="68"/>
      <c r="E39" s="68"/>
      <c r="F39" s="68"/>
      <c r="G39" s="68"/>
    </row>
    <row r="40" spans="1:7" ht="25.5">
      <c r="A40" s="42"/>
      <c r="B40" s="69">
        <v>72</v>
      </c>
      <c r="C40" s="70" t="s">
        <v>117</v>
      </c>
      <c r="D40" s="68"/>
      <c r="E40" s="68"/>
      <c r="F40" s="68"/>
      <c r="G40" s="68"/>
    </row>
    <row r="41" spans="1:7" ht="15" customHeight="1">
      <c r="A41" s="42"/>
      <c r="B41" s="61" t="s">
        <v>59</v>
      </c>
      <c r="C41" s="64" t="s">
        <v>55</v>
      </c>
      <c r="D41" s="164">
        <v>81884</v>
      </c>
      <c r="E41" s="18">
        <v>80703</v>
      </c>
      <c r="F41" s="18">
        <v>80703</v>
      </c>
      <c r="G41" s="164">
        <v>106403</v>
      </c>
    </row>
    <row r="42" spans="1:7" ht="11.1" customHeight="1">
      <c r="A42" s="42"/>
      <c r="B42" s="61"/>
      <c r="C42" s="62"/>
      <c r="D42" s="68"/>
      <c r="E42" s="9"/>
      <c r="F42" s="9"/>
      <c r="G42" s="68"/>
    </row>
    <row r="43" spans="1:7" ht="25.5">
      <c r="A43" s="42"/>
      <c r="B43" s="61">
        <v>73</v>
      </c>
      <c r="C43" s="70" t="s">
        <v>119</v>
      </c>
      <c r="D43" s="68"/>
      <c r="E43" s="68"/>
      <c r="F43" s="68"/>
      <c r="G43" s="68"/>
    </row>
    <row r="44" spans="1:7" ht="15" customHeight="1">
      <c r="A44" s="42"/>
      <c r="B44" s="61" t="s">
        <v>60</v>
      </c>
      <c r="C44" s="64" t="s">
        <v>55</v>
      </c>
      <c r="D44" s="164">
        <v>103147</v>
      </c>
      <c r="E44" s="19">
        <v>118957</v>
      </c>
      <c r="F44" s="19">
        <v>118957</v>
      </c>
      <c r="G44" s="164">
        <v>112522</v>
      </c>
    </row>
    <row r="45" spans="1:7" ht="11.1" customHeight="1">
      <c r="A45" s="42"/>
      <c r="B45" s="61"/>
      <c r="C45" s="62"/>
      <c r="D45" s="68"/>
      <c r="E45" s="68"/>
      <c r="F45" s="68"/>
      <c r="G45" s="68"/>
    </row>
    <row r="46" spans="1:7" ht="25.5">
      <c r="A46" s="42"/>
      <c r="B46" s="69">
        <v>74</v>
      </c>
      <c r="C46" s="70" t="s">
        <v>121</v>
      </c>
      <c r="D46" s="68"/>
      <c r="E46" s="68"/>
      <c r="F46" s="68"/>
      <c r="G46" s="68"/>
    </row>
    <row r="47" spans="1:7" ht="15" customHeight="1">
      <c r="A47" s="71"/>
      <c r="B47" s="139" t="s">
        <v>61</v>
      </c>
      <c r="C47" s="72" t="s">
        <v>55</v>
      </c>
      <c r="D47" s="165">
        <v>102733</v>
      </c>
      <c r="E47" s="16">
        <v>119192</v>
      </c>
      <c r="F47" s="16">
        <v>119192</v>
      </c>
      <c r="G47" s="165">
        <v>115168</v>
      </c>
    </row>
    <row r="48" spans="1:7" ht="13.9" customHeight="1">
      <c r="A48" s="42"/>
      <c r="B48" s="61"/>
      <c r="C48" s="64"/>
      <c r="D48" s="68"/>
      <c r="E48" s="68"/>
      <c r="F48" s="68"/>
      <c r="G48" s="68"/>
    </row>
    <row r="49" spans="1:7" ht="25.5">
      <c r="A49" s="42"/>
      <c r="B49" s="69">
        <v>75</v>
      </c>
      <c r="C49" s="70" t="s">
        <v>314</v>
      </c>
      <c r="D49" s="68"/>
      <c r="E49" s="68"/>
      <c r="F49" s="68"/>
      <c r="G49" s="68"/>
    </row>
    <row r="50" spans="1:7" ht="15" customHeight="1">
      <c r="A50" s="42"/>
      <c r="B50" s="61" t="s">
        <v>62</v>
      </c>
      <c r="C50" s="64" t="s">
        <v>55</v>
      </c>
      <c r="D50" s="164">
        <v>216739</v>
      </c>
      <c r="E50" s="19">
        <v>237516</v>
      </c>
      <c r="F50" s="19">
        <f>237516+8000</f>
        <v>245516</v>
      </c>
      <c r="G50" s="164">
        <v>244929</v>
      </c>
    </row>
    <row r="51" spans="1:7" ht="15" customHeight="1">
      <c r="A51" s="42"/>
      <c r="B51" s="61"/>
      <c r="C51" s="64"/>
      <c r="D51" s="39"/>
      <c r="E51" s="19"/>
      <c r="F51" s="19"/>
      <c r="G51" s="39"/>
    </row>
    <row r="52" spans="1:7" ht="29.45" customHeight="1">
      <c r="A52" s="42"/>
      <c r="B52" s="69">
        <v>76</v>
      </c>
      <c r="C52" s="70" t="s">
        <v>315</v>
      </c>
      <c r="D52" s="68"/>
      <c r="E52" s="68"/>
      <c r="F52" s="68"/>
      <c r="G52" s="68"/>
    </row>
    <row r="53" spans="1:7" ht="15" customHeight="1">
      <c r="A53" s="42"/>
      <c r="B53" s="61" t="s">
        <v>182</v>
      </c>
      <c r="C53" s="64" t="s">
        <v>55</v>
      </c>
      <c r="D53" s="19">
        <v>42111</v>
      </c>
      <c r="E53" s="19">
        <v>73181</v>
      </c>
      <c r="F53" s="19">
        <v>73181</v>
      </c>
      <c r="G53" s="164">
        <v>69324</v>
      </c>
    </row>
    <row r="54" spans="1:7" ht="15" customHeight="1">
      <c r="A54" s="42"/>
      <c r="B54" s="61"/>
      <c r="C54" s="64"/>
      <c r="D54" s="39"/>
      <c r="E54" s="19"/>
      <c r="F54" s="19"/>
      <c r="G54" s="39"/>
    </row>
    <row r="55" spans="1:7" ht="29.45" customHeight="1">
      <c r="A55" s="42"/>
      <c r="B55" s="69">
        <v>77</v>
      </c>
      <c r="C55" s="70" t="s">
        <v>316</v>
      </c>
      <c r="D55" s="68"/>
      <c r="E55" s="68"/>
      <c r="F55" s="68"/>
      <c r="G55" s="68"/>
    </row>
    <row r="56" spans="1:7" ht="15" customHeight="1">
      <c r="A56" s="42"/>
      <c r="B56" s="61" t="s">
        <v>183</v>
      </c>
      <c r="C56" s="64" t="s">
        <v>55</v>
      </c>
      <c r="D56" s="19">
        <v>118373</v>
      </c>
      <c r="E56" s="19">
        <v>155460</v>
      </c>
      <c r="F56" s="19">
        <v>155460</v>
      </c>
      <c r="G56" s="164">
        <v>122738</v>
      </c>
    </row>
    <row r="57" spans="1:7" ht="15" customHeight="1">
      <c r="A57" s="42" t="s">
        <v>4</v>
      </c>
      <c r="B57" s="61">
        <v>60</v>
      </c>
      <c r="C57" s="62" t="s">
        <v>313</v>
      </c>
      <c r="D57" s="166">
        <f t="shared" ref="D57:F57" si="10">SUM(D41:D56)</f>
        <v>664987</v>
      </c>
      <c r="E57" s="166">
        <f t="shared" si="10"/>
        <v>785009</v>
      </c>
      <c r="F57" s="166">
        <f t="shared" si="10"/>
        <v>793009</v>
      </c>
      <c r="G57" s="166">
        <f>SUM(G41:G56)</f>
        <v>771084</v>
      </c>
    </row>
    <row r="58" spans="1:7">
      <c r="A58" s="42"/>
      <c r="B58" s="69"/>
      <c r="C58" s="70"/>
      <c r="D58" s="68"/>
      <c r="E58" s="68"/>
      <c r="F58" s="68"/>
      <c r="G58" s="68"/>
    </row>
    <row r="59" spans="1:7" ht="15" customHeight="1">
      <c r="A59" s="42"/>
      <c r="B59" s="61">
        <v>61</v>
      </c>
      <c r="C59" s="62" t="s">
        <v>57</v>
      </c>
      <c r="D59" s="68"/>
      <c r="E59" s="68"/>
      <c r="F59" s="68"/>
      <c r="G59" s="68"/>
    </row>
    <row r="60" spans="1:7" ht="25.9" customHeight="1">
      <c r="A60" s="42"/>
      <c r="B60" s="69">
        <v>72</v>
      </c>
      <c r="C60" s="70" t="s">
        <v>117</v>
      </c>
      <c r="D60" s="68"/>
      <c r="E60" s="68"/>
      <c r="F60" s="68"/>
      <c r="G60" s="68"/>
    </row>
    <row r="61" spans="1:7" ht="15" customHeight="1">
      <c r="A61" s="42"/>
      <c r="B61" s="61" t="s">
        <v>63</v>
      </c>
      <c r="C61" s="64" t="s">
        <v>130</v>
      </c>
      <c r="D61" s="19">
        <v>362</v>
      </c>
      <c r="E61" s="19">
        <v>365</v>
      </c>
      <c r="F61" s="19">
        <v>365</v>
      </c>
      <c r="G61" s="164">
        <v>365</v>
      </c>
    </row>
    <row r="62" spans="1:7" ht="15" customHeight="1">
      <c r="A62" s="42"/>
      <c r="B62" s="61" t="s">
        <v>64</v>
      </c>
      <c r="C62" s="64" t="s">
        <v>129</v>
      </c>
      <c r="D62" s="19">
        <v>68146</v>
      </c>
      <c r="E62" s="19">
        <v>77600</v>
      </c>
      <c r="F62" s="19">
        <f>77600-16184</f>
        <v>61416</v>
      </c>
      <c r="G62" s="164">
        <v>40000</v>
      </c>
    </row>
    <row r="63" spans="1:7" ht="15" customHeight="1">
      <c r="A63" s="42"/>
      <c r="B63" s="61" t="s">
        <v>167</v>
      </c>
      <c r="C63" s="64" t="s">
        <v>168</v>
      </c>
      <c r="D63" s="19">
        <v>5000</v>
      </c>
      <c r="E63" s="19">
        <v>5000</v>
      </c>
      <c r="F63" s="19">
        <v>5000</v>
      </c>
      <c r="G63" s="10">
        <v>0</v>
      </c>
    </row>
    <row r="64" spans="1:7" ht="25.5">
      <c r="A64" s="42" t="s">
        <v>4</v>
      </c>
      <c r="B64" s="69">
        <v>72</v>
      </c>
      <c r="C64" s="70" t="s">
        <v>117</v>
      </c>
      <c r="D64" s="14">
        <f t="shared" ref="D64:G64" si="11">SUM(D61:D63)</f>
        <v>73508</v>
      </c>
      <c r="E64" s="14">
        <f t="shared" si="11"/>
        <v>82965</v>
      </c>
      <c r="F64" s="14">
        <f t="shared" ref="F64" si="12">SUM(F61:F63)</f>
        <v>66781</v>
      </c>
      <c r="G64" s="14">
        <f t="shared" si="11"/>
        <v>40365</v>
      </c>
    </row>
    <row r="65" spans="1:7" ht="15" customHeight="1">
      <c r="A65" s="42"/>
      <c r="B65" s="69"/>
      <c r="C65" s="70"/>
      <c r="D65" s="68"/>
      <c r="E65" s="68"/>
      <c r="F65" s="68"/>
      <c r="G65" s="68"/>
    </row>
    <row r="66" spans="1:7" ht="25.5">
      <c r="A66" s="42"/>
      <c r="B66" s="61">
        <v>73</v>
      </c>
      <c r="C66" s="70" t="s">
        <v>119</v>
      </c>
      <c r="D66" s="68"/>
      <c r="E66" s="68"/>
      <c r="F66" s="68"/>
      <c r="G66" s="68"/>
    </row>
    <row r="67" spans="1:7" ht="15" customHeight="1">
      <c r="A67" s="42"/>
      <c r="B67" s="61" t="s">
        <v>65</v>
      </c>
      <c r="C67" s="64" t="s">
        <v>130</v>
      </c>
      <c r="D67" s="18">
        <v>435</v>
      </c>
      <c r="E67" s="18">
        <v>437</v>
      </c>
      <c r="F67" s="18">
        <v>437</v>
      </c>
      <c r="G67" s="164">
        <v>437</v>
      </c>
    </row>
    <row r="68" spans="1:7" ht="15" customHeight="1">
      <c r="A68" s="42"/>
      <c r="B68" s="61" t="s">
        <v>66</v>
      </c>
      <c r="C68" s="64" t="s">
        <v>129</v>
      </c>
      <c r="D68" s="16">
        <v>6253</v>
      </c>
      <c r="E68" s="16">
        <v>6006</v>
      </c>
      <c r="F68" s="16">
        <v>6006</v>
      </c>
      <c r="G68" s="165">
        <v>6006</v>
      </c>
    </row>
    <row r="69" spans="1:7" ht="25.5">
      <c r="A69" s="42" t="s">
        <v>4</v>
      </c>
      <c r="B69" s="61">
        <v>73</v>
      </c>
      <c r="C69" s="70" t="s">
        <v>119</v>
      </c>
      <c r="D69" s="16">
        <f t="shared" ref="D69:E69" si="13">SUM(D67:D68)</f>
        <v>6688</v>
      </c>
      <c r="E69" s="16">
        <f t="shared" si="13"/>
        <v>6443</v>
      </c>
      <c r="F69" s="16">
        <f t="shared" ref="F69" si="14">SUM(F67:F68)</f>
        <v>6443</v>
      </c>
      <c r="G69" s="165">
        <f>SUM(G67:G68)</f>
        <v>6443</v>
      </c>
    </row>
    <row r="70" spans="1:7">
      <c r="A70" s="42"/>
      <c r="B70" s="61"/>
      <c r="C70" s="70"/>
      <c r="D70" s="68"/>
      <c r="E70" s="68"/>
      <c r="F70" s="68"/>
      <c r="G70" s="68"/>
    </row>
    <row r="71" spans="1:7" ht="25.5">
      <c r="A71" s="42"/>
      <c r="B71" s="69">
        <v>74</v>
      </c>
      <c r="C71" s="70" t="s">
        <v>121</v>
      </c>
      <c r="D71" s="68"/>
      <c r="E71" s="68"/>
      <c r="F71" s="68"/>
      <c r="G71" s="68"/>
    </row>
    <row r="72" spans="1:7" ht="15" customHeight="1">
      <c r="A72" s="42"/>
      <c r="B72" s="61" t="s">
        <v>67</v>
      </c>
      <c r="C72" s="64" t="s">
        <v>130</v>
      </c>
      <c r="D72" s="18">
        <v>219</v>
      </c>
      <c r="E72" s="18">
        <v>219</v>
      </c>
      <c r="F72" s="18">
        <v>219</v>
      </c>
      <c r="G72" s="164">
        <v>219</v>
      </c>
    </row>
    <row r="73" spans="1:7" ht="15" customHeight="1">
      <c r="A73" s="42"/>
      <c r="B73" s="61" t="s">
        <v>68</v>
      </c>
      <c r="C73" s="64" t="s">
        <v>129</v>
      </c>
      <c r="D73" s="16">
        <v>3898</v>
      </c>
      <c r="E73" s="16">
        <v>3900</v>
      </c>
      <c r="F73" s="16">
        <v>3900</v>
      </c>
      <c r="G73" s="165">
        <v>3900</v>
      </c>
    </row>
    <row r="74" spans="1:7" ht="25.5">
      <c r="A74" s="42" t="s">
        <v>4</v>
      </c>
      <c r="B74" s="69">
        <v>74</v>
      </c>
      <c r="C74" s="70" t="s">
        <v>121</v>
      </c>
      <c r="D74" s="16">
        <f t="shared" ref="D74:F74" si="15">SUM(D72:D73)</f>
        <v>4117</v>
      </c>
      <c r="E74" s="16">
        <f t="shared" si="15"/>
        <v>4119</v>
      </c>
      <c r="F74" s="16">
        <f t="shared" si="15"/>
        <v>4119</v>
      </c>
      <c r="G74" s="165">
        <f>SUM(G72:G73)</f>
        <v>4119</v>
      </c>
    </row>
    <row r="75" spans="1:7" ht="15" customHeight="1">
      <c r="A75" s="42"/>
      <c r="B75" s="69"/>
      <c r="C75" s="70"/>
      <c r="D75" s="68"/>
      <c r="E75" s="68"/>
      <c r="F75" s="68"/>
      <c r="G75" s="68"/>
    </row>
    <row r="76" spans="1:7" ht="25.5">
      <c r="A76" s="42"/>
      <c r="B76" s="69">
        <v>75</v>
      </c>
      <c r="C76" s="70" t="s">
        <v>123</v>
      </c>
      <c r="D76" s="68"/>
      <c r="E76" s="68"/>
      <c r="F76" s="68"/>
      <c r="G76" s="68"/>
    </row>
    <row r="77" spans="1:7" ht="15" customHeight="1">
      <c r="A77" s="42"/>
      <c r="B77" s="61" t="s">
        <v>69</v>
      </c>
      <c r="C77" s="64" t="s">
        <v>130</v>
      </c>
      <c r="D77" s="18">
        <v>486</v>
      </c>
      <c r="E77" s="18">
        <v>486</v>
      </c>
      <c r="F77" s="18">
        <v>486</v>
      </c>
      <c r="G77" s="164">
        <v>486</v>
      </c>
    </row>
    <row r="78" spans="1:7" ht="15" customHeight="1">
      <c r="A78" s="42"/>
      <c r="B78" s="61" t="s">
        <v>70</v>
      </c>
      <c r="C78" s="64" t="s">
        <v>129</v>
      </c>
      <c r="D78" s="19">
        <v>4972</v>
      </c>
      <c r="E78" s="19">
        <v>6006</v>
      </c>
      <c r="F78" s="19">
        <v>6006</v>
      </c>
      <c r="G78" s="164">
        <v>6006</v>
      </c>
    </row>
    <row r="79" spans="1:7" ht="25.5">
      <c r="A79" s="42" t="s">
        <v>4</v>
      </c>
      <c r="B79" s="69">
        <v>75</v>
      </c>
      <c r="C79" s="70" t="s">
        <v>123</v>
      </c>
      <c r="D79" s="14">
        <f t="shared" ref="D79:F79" si="16">SUM(D77:D78)</f>
        <v>5458</v>
      </c>
      <c r="E79" s="14">
        <f t="shared" si="16"/>
        <v>6492</v>
      </c>
      <c r="F79" s="14">
        <f t="shared" si="16"/>
        <v>6492</v>
      </c>
      <c r="G79" s="166">
        <f>SUM(G77:G78)</f>
        <v>6492</v>
      </c>
    </row>
    <row r="80" spans="1:7" ht="15" customHeight="1">
      <c r="A80" s="42" t="s">
        <v>4</v>
      </c>
      <c r="B80" s="61">
        <v>61</v>
      </c>
      <c r="C80" s="62" t="s">
        <v>57</v>
      </c>
      <c r="D80" s="14">
        <f t="shared" ref="D80:F80" si="17">D79+D74+D69+D64</f>
        <v>89771</v>
      </c>
      <c r="E80" s="14">
        <f t="shared" si="17"/>
        <v>100019</v>
      </c>
      <c r="F80" s="14">
        <f t="shared" si="17"/>
        <v>83835</v>
      </c>
      <c r="G80" s="14">
        <f t="shared" ref="G80" si="18">G79+G74+G69+G64</f>
        <v>57419</v>
      </c>
    </row>
    <row r="81" spans="1:7" ht="15" customHeight="1">
      <c r="A81" s="71" t="s">
        <v>4</v>
      </c>
      <c r="B81" s="73">
        <v>4.1050000000000004</v>
      </c>
      <c r="C81" s="74" t="s">
        <v>58</v>
      </c>
      <c r="D81" s="166">
        <f t="shared" ref="D81:G81" si="19">D80+D57</f>
        <v>754758</v>
      </c>
      <c r="E81" s="14">
        <f t="shared" si="19"/>
        <v>885028</v>
      </c>
      <c r="F81" s="14">
        <f t="shared" si="19"/>
        <v>876844</v>
      </c>
      <c r="G81" s="166">
        <f t="shared" si="19"/>
        <v>828503</v>
      </c>
    </row>
    <row r="82" spans="1:7" ht="11.45" customHeight="1">
      <c r="A82" s="42"/>
      <c r="B82" s="60"/>
      <c r="C82" s="52"/>
      <c r="D82" s="75"/>
      <c r="E82" s="15"/>
      <c r="F82" s="15"/>
      <c r="G82" s="75"/>
    </row>
    <row r="83" spans="1:7" ht="15" customHeight="1">
      <c r="A83" s="42"/>
      <c r="B83" s="60">
        <v>4.7969999999999997</v>
      </c>
      <c r="C83" s="52" t="s">
        <v>172</v>
      </c>
      <c r="D83" s="68"/>
      <c r="E83" s="9"/>
      <c r="F83" s="9"/>
      <c r="G83" s="68"/>
    </row>
    <row r="84" spans="1:7" ht="13.9" customHeight="1">
      <c r="A84" s="42"/>
      <c r="B84" s="112" t="s">
        <v>12</v>
      </c>
      <c r="C84" s="70" t="s">
        <v>95</v>
      </c>
      <c r="D84" s="18">
        <v>136700</v>
      </c>
      <c r="E84" s="18">
        <v>300000</v>
      </c>
      <c r="F84" s="18">
        <v>300000</v>
      </c>
      <c r="G84" s="164">
        <v>200000</v>
      </c>
    </row>
    <row r="85" spans="1:7" ht="15" customHeight="1">
      <c r="A85" s="42" t="s">
        <v>4</v>
      </c>
      <c r="B85" s="60">
        <v>4.7969999999999997</v>
      </c>
      <c r="C85" s="52" t="s">
        <v>172</v>
      </c>
      <c r="D85" s="14">
        <f t="shared" ref="D85:E85" si="20">D84</f>
        <v>136700</v>
      </c>
      <c r="E85" s="14">
        <f t="shared" si="20"/>
        <v>300000</v>
      </c>
      <c r="F85" s="14">
        <f t="shared" ref="F85" si="21">F84</f>
        <v>300000</v>
      </c>
      <c r="G85" s="166">
        <f t="shared" ref="G85" si="22">G84</f>
        <v>200000</v>
      </c>
    </row>
    <row r="86" spans="1:7" ht="13.9" customHeight="1">
      <c r="A86" s="42" t="s">
        <v>4</v>
      </c>
      <c r="B86" s="69">
        <v>4</v>
      </c>
      <c r="C86" s="70" t="s">
        <v>13</v>
      </c>
      <c r="D86" s="166">
        <f t="shared" ref="D86:F86" si="23">D81+D85</f>
        <v>891458</v>
      </c>
      <c r="E86" s="166">
        <f t="shared" si="23"/>
        <v>1185028</v>
      </c>
      <c r="F86" s="166">
        <f t="shared" si="23"/>
        <v>1176844</v>
      </c>
      <c r="G86" s="166">
        <f>G81+G85</f>
        <v>1028503</v>
      </c>
    </row>
    <row r="87" spans="1:7" ht="9.9499999999999993" customHeight="1">
      <c r="A87" s="42"/>
      <c r="B87" s="69"/>
      <c r="C87" s="70"/>
      <c r="D87" s="68"/>
      <c r="E87" s="68"/>
      <c r="F87" s="68"/>
      <c r="G87" s="68"/>
    </row>
    <row r="88" spans="1:7" ht="15" customHeight="1">
      <c r="A88" s="42"/>
      <c r="B88" s="51">
        <v>80</v>
      </c>
      <c r="C88" s="70" t="s">
        <v>16</v>
      </c>
      <c r="D88" s="68"/>
      <c r="E88" s="68"/>
      <c r="F88" s="68"/>
      <c r="G88" s="68"/>
    </row>
    <row r="89" spans="1:7" ht="15" customHeight="1">
      <c r="A89" s="42"/>
      <c r="B89" s="60">
        <v>80.001000000000005</v>
      </c>
      <c r="C89" s="52" t="s">
        <v>173</v>
      </c>
      <c r="D89" s="68"/>
      <c r="E89" s="68"/>
      <c r="F89" s="68"/>
      <c r="G89" s="68"/>
    </row>
    <row r="90" spans="1:7" ht="14.1" customHeight="1">
      <c r="A90" s="42"/>
      <c r="B90" s="58">
        <v>35</v>
      </c>
      <c r="C90" s="62" t="s">
        <v>9</v>
      </c>
      <c r="D90" s="68"/>
      <c r="E90" s="68"/>
      <c r="F90" s="68"/>
      <c r="G90" s="68"/>
    </row>
    <row r="91" spans="1:7" ht="14.1" customHeight="1">
      <c r="A91" s="42"/>
      <c r="B91" s="51">
        <v>44</v>
      </c>
      <c r="C91" s="70" t="s">
        <v>18</v>
      </c>
      <c r="D91" s="68"/>
      <c r="E91" s="68"/>
      <c r="F91" s="68"/>
      <c r="G91" s="68"/>
    </row>
    <row r="92" spans="1:7" ht="14.1" customHeight="1">
      <c r="A92" s="76"/>
      <c r="B92" s="140" t="s">
        <v>19</v>
      </c>
      <c r="C92" s="77" t="s">
        <v>20</v>
      </c>
      <c r="D92" s="164">
        <v>137385</v>
      </c>
      <c r="E92" s="18">
        <v>256346</v>
      </c>
      <c r="F92" s="18">
        <v>256346</v>
      </c>
      <c r="G92" s="164">
        <v>301838</v>
      </c>
    </row>
    <row r="93" spans="1:7" ht="14.1" customHeight="1">
      <c r="A93" s="42"/>
      <c r="B93" s="140" t="s">
        <v>265</v>
      </c>
      <c r="C93" s="77" t="s">
        <v>55</v>
      </c>
      <c r="D93" s="4">
        <v>124768</v>
      </c>
      <c r="E93" s="4">
        <v>1</v>
      </c>
      <c r="F93" s="4">
        <v>1</v>
      </c>
      <c r="G93" s="4">
        <v>1</v>
      </c>
    </row>
    <row r="94" spans="1:7" s="80" customFormat="1" ht="14.1" customHeight="1">
      <c r="A94" s="78"/>
      <c r="B94" s="85" t="s">
        <v>139</v>
      </c>
      <c r="C94" s="79" t="s">
        <v>131</v>
      </c>
      <c r="D94" s="4">
        <v>4919</v>
      </c>
      <c r="E94" s="4">
        <v>7681</v>
      </c>
      <c r="F94" s="4">
        <f>7681-1000</f>
        <v>6681</v>
      </c>
      <c r="G94" s="4">
        <v>1</v>
      </c>
    </row>
    <row r="95" spans="1:7" s="80" customFormat="1" ht="14.1" customHeight="1">
      <c r="A95" s="78"/>
      <c r="B95" s="85" t="s">
        <v>140</v>
      </c>
      <c r="C95" s="79" t="s">
        <v>132</v>
      </c>
      <c r="D95" s="4">
        <v>106692</v>
      </c>
      <c r="E95" s="4">
        <v>37705</v>
      </c>
      <c r="F95" s="4">
        <f>37705-5900</f>
        <v>31805</v>
      </c>
      <c r="G95" s="4">
        <v>44538</v>
      </c>
    </row>
    <row r="96" spans="1:7" s="80" customFormat="1" ht="14.1" customHeight="1">
      <c r="A96" s="78"/>
      <c r="B96" s="85" t="s">
        <v>141</v>
      </c>
      <c r="C96" s="79" t="s">
        <v>133</v>
      </c>
      <c r="D96" s="3">
        <v>0</v>
      </c>
      <c r="E96" s="4">
        <v>1</v>
      </c>
      <c r="F96" s="4">
        <v>1</v>
      </c>
      <c r="G96" s="4">
        <v>1</v>
      </c>
    </row>
    <row r="97" spans="1:7" s="80" customFormat="1" ht="14.1" customHeight="1">
      <c r="A97" s="78"/>
      <c r="B97" s="85" t="s">
        <v>142</v>
      </c>
      <c r="C97" s="79" t="s">
        <v>134</v>
      </c>
      <c r="D97" s="3">
        <v>0</v>
      </c>
      <c r="E97" s="4">
        <v>1</v>
      </c>
      <c r="F97" s="4">
        <v>1</v>
      </c>
      <c r="G97" s="4">
        <v>1</v>
      </c>
    </row>
    <row r="98" spans="1:7" ht="14.1" customHeight="1">
      <c r="A98" s="76"/>
      <c r="B98" s="140" t="s">
        <v>21</v>
      </c>
      <c r="C98" s="77" t="s">
        <v>135</v>
      </c>
      <c r="D98" s="164">
        <v>288</v>
      </c>
      <c r="E98" s="18">
        <v>288</v>
      </c>
      <c r="F98" s="18">
        <v>288</v>
      </c>
      <c r="G98" s="164">
        <v>288</v>
      </c>
    </row>
    <row r="99" spans="1:7" s="80" customFormat="1" ht="14.1" customHeight="1">
      <c r="A99" s="78"/>
      <c r="B99" s="85" t="s">
        <v>143</v>
      </c>
      <c r="C99" s="79" t="s">
        <v>137</v>
      </c>
      <c r="D99" s="3">
        <v>0</v>
      </c>
      <c r="E99" s="4">
        <v>1</v>
      </c>
      <c r="F99" s="4">
        <v>1</v>
      </c>
      <c r="G99" s="4">
        <v>1</v>
      </c>
    </row>
    <row r="100" spans="1:7" ht="14.1" customHeight="1">
      <c r="A100" s="76"/>
      <c r="B100" s="140" t="s">
        <v>22</v>
      </c>
      <c r="C100" s="77" t="s">
        <v>23</v>
      </c>
      <c r="D100" s="18">
        <v>3580</v>
      </c>
      <c r="E100" s="18">
        <v>3849</v>
      </c>
      <c r="F100" s="18">
        <v>3849</v>
      </c>
      <c r="G100" s="164">
        <v>3849</v>
      </c>
    </row>
    <row r="101" spans="1:7" ht="14.1" customHeight="1">
      <c r="A101" s="76"/>
      <c r="B101" s="140" t="s">
        <v>203</v>
      </c>
      <c r="C101" s="77" t="s">
        <v>204</v>
      </c>
      <c r="D101" s="18">
        <v>195</v>
      </c>
      <c r="E101" s="10">
        <v>0</v>
      </c>
      <c r="F101" s="10">
        <v>0</v>
      </c>
      <c r="G101" s="3">
        <v>0</v>
      </c>
    </row>
    <row r="102" spans="1:7" s="80" customFormat="1" ht="14.1" customHeight="1">
      <c r="A102" s="78"/>
      <c r="B102" s="85" t="s">
        <v>144</v>
      </c>
      <c r="C102" s="79" t="s">
        <v>138</v>
      </c>
      <c r="D102" s="4">
        <v>2537</v>
      </c>
      <c r="E102" s="4">
        <v>4488</v>
      </c>
      <c r="F102" s="4">
        <v>4488</v>
      </c>
      <c r="G102" s="4">
        <v>2900</v>
      </c>
    </row>
    <row r="103" spans="1:7" ht="14.1" customHeight="1">
      <c r="A103" s="76"/>
      <c r="B103" s="140" t="s">
        <v>24</v>
      </c>
      <c r="C103" s="77" t="s">
        <v>136</v>
      </c>
      <c r="D103" s="18">
        <v>1885</v>
      </c>
      <c r="E103" s="18">
        <v>1885</v>
      </c>
      <c r="F103" s="18">
        <v>1885</v>
      </c>
      <c r="G103" s="4">
        <v>1885</v>
      </c>
    </row>
    <row r="104" spans="1:7" ht="14.1" customHeight="1">
      <c r="A104" s="76"/>
      <c r="B104" s="140" t="s">
        <v>169</v>
      </c>
      <c r="C104" s="77" t="s">
        <v>170</v>
      </c>
      <c r="D104" s="18">
        <v>2950</v>
      </c>
      <c r="E104" s="18">
        <v>1</v>
      </c>
      <c r="F104" s="18">
        <v>1</v>
      </c>
      <c r="G104" s="4">
        <v>241</v>
      </c>
    </row>
    <row r="105" spans="1:7" ht="14.1" customHeight="1">
      <c r="A105" s="76"/>
      <c r="B105" s="140" t="s">
        <v>171</v>
      </c>
      <c r="C105" s="77" t="s">
        <v>168</v>
      </c>
      <c r="D105" s="18">
        <v>2988</v>
      </c>
      <c r="E105" s="18">
        <v>2988</v>
      </c>
      <c r="F105" s="18">
        <v>2988</v>
      </c>
      <c r="G105" s="4">
        <v>2988</v>
      </c>
    </row>
    <row r="106" spans="1:7" ht="14.1" customHeight="1">
      <c r="A106" s="42" t="s">
        <v>4</v>
      </c>
      <c r="B106" s="51">
        <v>44</v>
      </c>
      <c r="C106" s="70" t="s">
        <v>18</v>
      </c>
      <c r="D106" s="166">
        <f t="shared" ref="D106:G106" si="24">SUM(D92:D105)</f>
        <v>388187</v>
      </c>
      <c r="E106" s="6">
        <f t="shared" si="24"/>
        <v>315235</v>
      </c>
      <c r="F106" s="6">
        <f t="shared" ref="F106" si="25">SUM(F92:F105)</f>
        <v>308335</v>
      </c>
      <c r="G106" s="166">
        <f t="shared" si="24"/>
        <v>358532</v>
      </c>
    </row>
    <row r="107" spans="1:7" ht="9.9499999999999993" customHeight="1">
      <c r="A107" s="42"/>
      <c r="B107" s="51"/>
      <c r="C107" s="70"/>
      <c r="D107" s="68"/>
      <c r="E107" s="68"/>
      <c r="F107" s="68"/>
      <c r="G107" s="68"/>
    </row>
    <row r="108" spans="1:7" ht="14.1" customHeight="1">
      <c r="A108" s="42"/>
      <c r="B108" s="51">
        <v>45</v>
      </c>
      <c r="C108" s="70" t="s">
        <v>118</v>
      </c>
      <c r="D108" s="68"/>
      <c r="E108" s="68"/>
      <c r="F108" s="68"/>
      <c r="G108" s="68"/>
    </row>
    <row r="109" spans="1:7" ht="14.1" customHeight="1">
      <c r="A109" s="42"/>
      <c r="B109" s="140" t="s">
        <v>26</v>
      </c>
      <c r="C109" s="77" t="s">
        <v>20</v>
      </c>
      <c r="D109" s="164">
        <v>44959</v>
      </c>
      <c r="E109" s="4">
        <v>72693</v>
      </c>
      <c r="F109" s="4">
        <v>72693</v>
      </c>
      <c r="G109" s="164">
        <v>97542</v>
      </c>
    </row>
    <row r="110" spans="1:7" s="80" customFormat="1" ht="14.1" customHeight="1">
      <c r="A110" s="78"/>
      <c r="B110" s="85" t="s">
        <v>145</v>
      </c>
      <c r="C110" s="79" t="s">
        <v>131</v>
      </c>
      <c r="D110" s="4">
        <v>1265</v>
      </c>
      <c r="E110" s="4">
        <v>2195</v>
      </c>
      <c r="F110" s="4">
        <v>2195</v>
      </c>
      <c r="G110" s="4">
        <v>1</v>
      </c>
    </row>
    <row r="111" spans="1:7" s="80" customFormat="1" ht="14.1" customHeight="1">
      <c r="A111" s="78"/>
      <c r="B111" s="85" t="s">
        <v>146</v>
      </c>
      <c r="C111" s="79" t="s">
        <v>132</v>
      </c>
      <c r="D111" s="4">
        <v>34533</v>
      </c>
      <c r="E111" s="4">
        <v>11127</v>
      </c>
      <c r="F111" s="4">
        <v>11127</v>
      </c>
      <c r="G111" s="4">
        <v>15464</v>
      </c>
    </row>
    <row r="112" spans="1:7" ht="14.1" customHeight="1">
      <c r="A112" s="42"/>
      <c r="B112" s="140" t="s">
        <v>27</v>
      </c>
      <c r="C112" s="77" t="s">
        <v>135</v>
      </c>
      <c r="D112" s="164">
        <v>206</v>
      </c>
      <c r="E112" s="4">
        <v>207</v>
      </c>
      <c r="F112" s="4">
        <v>207</v>
      </c>
      <c r="G112" s="164">
        <v>207</v>
      </c>
    </row>
    <row r="113" spans="1:7" ht="14.1" customHeight="1">
      <c r="A113" s="42"/>
      <c r="B113" s="140" t="s">
        <v>28</v>
      </c>
      <c r="C113" s="77" t="s">
        <v>23</v>
      </c>
      <c r="D113" s="4">
        <v>288</v>
      </c>
      <c r="E113" s="4">
        <v>289</v>
      </c>
      <c r="F113" s="4">
        <v>289</v>
      </c>
      <c r="G113" s="164">
        <v>289</v>
      </c>
    </row>
    <row r="114" spans="1:7" s="80" customFormat="1" ht="14.1" customHeight="1">
      <c r="A114" s="78"/>
      <c r="B114" s="85" t="s">
        <v>147</v>
      </c>
      <c r="C114" s="79" t="s">
        <v>138</v>
      </c>
      <c r="D114" s="4">
        <v>287</v>
      </c>
      <c r="E114" s="4">
        <v>288</v>
      </c>
      <c r="F114" s="4">
        <v>288</v>
      </c>
      <c r="G114" s="4">
        <v>195</v>
      </c>
    </row>
    <row r="115" spans="1:7" s="80" customFormat="1" ht="14.1" customHeight="1">
      <c r="A115" s="78"/>
      <c r="B115" s="85" t="s">
        <v>174</v>
      </c>
      <c r="C115" s="79" t="s">
        <v>170</v>
      </c>
      <c r="D115" s="2">
        <v>0</v>
      </c>
      <c r="E115" s="7">
        <v>1</v>
      </c>
      <c r="F115" s="7">
        <v>1</v>
      </c>
      <c r="G115" s="7">
        <v>94</v>
      </c>
    </row>
    <row r="116" spans="1:7" ht="14.1" customHeight="1">
      <c r="A116" s="42" t="s">
        <v>4</v>
      </c>
      <c r="B116" s="51">
        <v>45</v>
      </c>
      <c r="C116" s="70" t="s">
        <v>118</v>
      </c>
      <c r="D116" s="165">
        <f t="shared" ref="D116:G116" si="26">SUM(D109:D115)</f>
        <v>81538</v>
      </c>
      <c r="E116" s="7">
        <f t="shared" si="26"/>
        <v>86800</v>
      </c>
      <c r="F116" s="7">
        <f t="shared" ref="F116" si="27">SUM(F109:F115)</f>
        <v>86800</v>
      </c>
      <c r="G116" s="165">
        <f t="shared" si="26"/>
        <v>113792</v>
      </c>
    </row>
    <row r="117" spans="1:7" ht="9.9499999999999993" customHeight="1">
      <c r="A117" s="42"/>
      <c r="B117" s="51"/>
      <c r="C117" s="70"/>
      <c r="D117" s="68"/>
      <c r="E117" s="68"/>
      <c r="F117" s="68"/>
      <c r="G117" s="68"/>
    </row>
    <row r="118" spans="1:7" ht="14.1" customHeight="1">
      <c r="A118" s="42"/>
      <c r="B118" s="51">
        <v>46</v>
      </c>
      <c r="C118" s="70" t="s">
        <v>120</v>
      </c>
      <c r="D118" s="68"/>
      <c r="E118" s="68"/>
      <c r="F118" s="68"/>
      <c r="G118" s="68"/>
    </row>
    <row r="119" spans="1:7" ht="14.1" customHeight="1">
      <c r="A119" s="42"/>
      <c r="B119" s="140" t="s">
        <v>29</v>
      </c>
      <c r="C119" s="77" t="s">
        <v>20</v>
      </c>
      <c r="D119" s="164">
        <v>62773</v>
      </c>
      <c r="E119" s="19">
        <v>87396</v>
      </c>
      <c r="F119" s="19">
        <v>87396</v>
      </c>
      <c r="G119" s="164">
        <v>102387</v>
      </c>
    </row>
    <row r="120" spans="1:7" s="80" customFormat="1" ht="14.1" customHeight="1">
      <c r="A120" s="78"/>
      <c r="B120" s="85" t="s">
        <v>148</v>
      </c>
      <c r="C120" s="79" t="s">
        <v>131</v>
      </c>
      <c r="D120" s="4">
        <v>1401</v>
      </c>
      <c r="E120" s="4">
        <v>2611</v>
      </c>
      <c r="F120" s="4">
        <f>2611-1000</f>
        <v>1611</v>
      </c>
      <c r="G120" s="4">
        <v>1</v>
      </c>
    </row>
    <row r="121" spans="1:7" s="80" customFormat="1" ht="14.1" customHeight="1">
      <c r="A121" s="78"/>
      <c r="B121" s="85" t="s">
        <v>149</v>
      </c>
      <c r="C121" s="79" t="s">
        <v>132</v>
      </c>
      <c r="D121" s="4">
        <v>24514</v>
      </c>
      <c r="E121" s="4">
        <v>13811</v>
      </c>
      <c r="F121" s="4">
        <v>13811</v>
      </c>
      <c r="G121" s="4">
        <v>16086</v>
      </c>
    </row>
    <row r="122" spans="1:7" ht="14.1" customHeight="1">
      <c r="A122" s="42"/>
      <c r="B122" s="140" t="s">
        <v>30</v>
      </c>
      <c r="C122" s="77" t="s">
        <v>135</v>
      </c>
      <c r="D122" s="18">
        <v>124</v>
      </c>
      <c r="E122" s="18">
        <v>124</v>
      </c>
      <c r="F122" s="18">
        <v>124</v>
      </c>
      <c r="G122" s="164">
        <v>124</v>
      </c>
    </row>
    <row r="123" spans="1:7" ht="14.1" customHeight="1">
      <c r="A123" s="42"/>
      <c r="B123" s="140" t="s">
        <v>31</v>
      </c>
      <c r="C123" s="77" t="s">
        <v>23</v>
      </c>
      <c r="D123" s="18">
        <v>299</v>
      </c>
      <c r="E123" s="18">
        <v>299</v>
      </c>
      <c r="F123" s="18">
        <v>299</v>
      </c>
      <c r="G123" s="164">
        <v>299</v>
      </c>
    </row>
    <row r="124" spans="1:7" s="80" customFormat="1" ht="14.1" customHeight="1">
      <c r="A124" s="78"/>
      <c r="B124" s="85" t="s">
        <v>150</v>
      </c>
      <c r="C124" s="79" t="s">
        <v>138</v>
      </c>
      <c r="D124" s="4">
        <v>393</v>
      </c>
      <c r="E124" s="4">
        <v>393</v>
      </c>
      <c r="F124" s="4">
        <v>393</v>
      </c>
      <c r="G124" s="4">
        <v>260</v>
      </c>
    </row>
    <row r="125" spans="1:7" s="80" customFormat="1" ht="14.1" customHeight="1">
      <c r="A125" s="78"/>
      <c r="B125" s="85" t="s">
        <v>175</v>
      </c>
      <c r="C125" s="79" t="s">
        <v>170</v>
      </c>
      <c r="D125" s="3">
        <v>0</v>
      </c>
      <c r="E125" s="4">
        <v>1</v>
      </c>
      <c r="F125" s="4">
        <v>1</v>
      </c>
      <c r="G125" s="4">
        <v>91</v>
      </c>
    </row>
    <row r="126" spans="1:7" ht="14.1" customHeight="1">
      <c r="A126" s="42" t="s">
        <v>4</v>
      </c>
      <c r="B126" s="51">
        <v>46</v>
      </c>
      <c r="C126" s="70" t="s">
        <v>120</v>
      </c>
      <c r="D126" s="166">
        <f t="shared" ref="D126:G126" si="28">SUM(D119:D125)</f>
        <v>89504</v>
      </c>
      <c r="E126" s="6">
        <f t="shared" si="28"/>
        <v>104635</v>
      </c>
      <c r="F126" s="6">
        <f t="shared" ref="F126" si="29">SUM(F119:F125)</f>
        <v>103635</v>
      </c>
      <c r="G126" s="166">
        <f t="shared" si="28"/>
        <v>119248</v>
      </c>
    </row>
    <row r="127" spans="1:7">
      <c r="A127" s="42"/>
      <c r="B127" s="51"/>
      <c r="C127" s="70"/>
      <c r="D127" s="68"/>
      <c r="E127" s="68"/>
      <c r="F127" s="68"/>
      <c r="G127" s="68"/>
    </row>
    <row r="128" spans="1:7" ht="15" customHeight="1">
      <c r="A128" s="42"/>
      <c r="B128" s="51">
        <v>47</v>
      </c>
      <c r="C128" s="70" t="s">
        <v>122</v>
      </c>
      <c r="D128" s="68"/>
      <c r="E128" s="68"/>
      <c r="F128" s="68"/>
      <c r="G128" s="68"/>
    </row>
    <row r="129" spans="1:7" ht="15" customHeight="1">
      <c r="A129" s="42"/>
      <c r="B129" s="140" t="s">
        <v>32</v>
      </c>
      <c r="C129" s="77" t="s">
        <v>20</v>
      </c>
      <c r="D129" s="19">
        <v>16488</v>
      </c>
      <c r="E129" s="19">
        <v>40187</v>
      </c>
      <c r="F129" s="19">
        <f>40187-2146</f>
        <v>38041</v>
      </c>
      <c r="G129" s="164">
        <v>39843</v>
      </c>
    </row>
    <row r="130" spans="1:7" s="80" customFormat="1" ht="14.65" customHeight="1">
      <c r="A130" s="82"/>
      <c r="B130" s="135" t="s">
        <v>151</v>
      </c>
      <c r="C130" s="83" t="s">
        <v>131</v>
      </c>
      <c r="D130" s="7">
        <v>704</v>
      </c>
      <c r="E130" s="7">
        <v>1217</v>
      </c>
      <c r="F130" s="7">
        <v>1217</v>
      </c>
      <c r="G130" s="7">
        <v>1</v>
      </c>
    </row>
    <row r="131" spans="1:7" s="80" customFormat="1" ht="14.65" customHeight="1">
      <c r="A131" s="78"/>
      <c r="B131" s="85" t="s">
        <v>152</v>
      </c>
      <c r="C131" s="79" t="s">
        <v>132</v>
      </c>
      <c r="D131" s="4">
        <v>14103</v>
      </c>
      <c r="E131" s="4">
        <v>6870</v>
      </c>
      <c r="F131" s="4">
        <f>6870-4716</f>
        <v>2154</v>
      </c>
      <c r="G131" s="4">
        <v>6356</v>
      </c>
    </row>
    <row r="132" spans="1:7" ht="15" customHeight="1">
      <c r="A132" s="42"/>
      <c r="B132" s="140" t="s">
        <v>33</v>
      </c>
      <c r="C132" s="77" t="s">
        <v>135</v>
      </c>
      <c r="D132" s="18">
        <v>83</v>
      </c>
      <c r="E132" s="18">
        <v>83</v>
      </c>
      <c r="F132" s="18">
        <v>83</v>
      </c>
      <c r="G132" s="164">
        <v>83</v>
      </c>
    </row>
    <row r="133" spans="1:7" ht="15" customHeight="1">
      <c r="A133" s="42"/>
      <c r="B133" s="140" t="s">
        <v>34</v>
      </c>
      <c r="C133" s="77" t="s">
        <v>23</v>
      </c>
      <c r="D133" s="18">
        <v>494</v>
      </c>
      <c r="E133" s="18">
        <v>495</v>
      </c>
      <c r="F133" s="18">
        <v>495</v>
      </c>
      <c r="G133" s="164">
        <v>280</v>
      </c>
    </row>
    <row r="134" spans="1:7" s="80" customFormat="1" ht="14.65" customHeight="1">
      <c r="A134" s="78"/>
      <c r="B134" s="85" t="s">
        <v>153</v>
      </c>
      <c r="C134" s="79" t="s">
        <v>138</v>
      </c>
      <c r="D134" s="4">
        <v>123</v>
      </c>
      <c r="E134" s="4">
        <v>123</v>
      </c>
      <c r="F134" s="4">
        <v>123</v>
      </c>
      <c r="G134" s="4">
        <v>180</v>
      </c>
    </row>
    <row r="135" spans="1:7" s="80" customFormat="1" ht="14.65" customHeight="1">
      <c r="A135" s="78"/>
      <c r="B135" s="85" t="s">
        <v>176</v>
      </c>
      <c r="C135" s="79" t="s">
        <v>170</v>
      </c>
      <c r="D135" s="2">
        <v>0</v>
      </c>
      <c r="E135" s="7">
        <v>1</v>
      </c>
      <c r="F135" s="7">
        <v>1</v>
      </c>
      <c r="G135" s="7">
        <v>101</v>
      </c>
    </row>
    <row r="136" spans="1:7" ht="15" customHeight="1">
      <c r="A136" s="42" t="s">
        <v>4</v>
      </c>
      <c r="B136" s="51">
        <v>47</v>
      </c>
      <c r="C136" s="70" t="s">
        <v>122</v>
      </c>
      <c r="D136" s="7">
        <f t="shared" ref="D136:E136" si="30">SUM(D129:D135)</f>
        <v>31995</v>
      </c>
      <c r="E136" s="7">
        <f t="shared" si="30"/>
        <v>48976</v>
      </c>
      <c r="F136" s="7">
        <f t="shared" ref="F136" si="31">SUM(F129:F135)</f>
        <v>42114</v>
      </c>
      <c r="G136" s="165">
        <f>SUM(G129:G135)</f>
        <v>46844</v>
      </c>
    </row>
    <row r="137" spans="1:7">
      <c r="A137" s="42"/>
      <c r="B137" s="51"/>
      <c r="C137" s="70"/>
      <c r="D137" s="68"/>
      <c r="E137" s="68"/>
      <c r="F137" s="68"/>
      <c r="G137" s="68"/>
    </row>
    <row r="138" spans="1:7" ht="13.9" customHeight="1">
      <c r="A138" s="42"/>
      <c r="B138" s="51">
        <v>48</v>
      </c>
      <c r="C138" s="70" t="s">
        <v>124</v>
      </c>
      <c r="D138" s="68"/>
      <c r="E138" s="68"/>
      <c r="F138" s="68"/>
      <c r="G138" s="68"/>
    </row>
    <row r="139" spans="1:7" ht="13.9" customHeight="1">
      <c r="A139" s="42"/>
      <c r="B139" s="140" t="s">
        <v>35</v>
      </c>
      <c r="C139" s="77" t="s">
        <v>20</v>
      </c>
      <c r="D139" s="164">
        <v>105235</v>
      </c>
      <c r="E139" s="18">
        <v>192398</v>
      </c>
      <c r="F139" s="18">
        <f>192398-4281</f>
        <v>188117</v>
      </c>
      <c r="G139" s="164">
        <v>215009</v>
      </c>
    </row>
    <row r="140" spans="1:7" s="80" customFormat="1" ht="14.65" customHeight="1">
      <c r="A140" s="78"/>
      <c r="B140" s="85" t="s">
        <v>155</v>
      </c>
      <c r="C140" s="79" t="s">
        <v>131</v>
      </c>
      <c r="D140" s="4">
        <v>2223</v>
      </c>
      <c r="E140" s="4">
        <v>5808</v>
      </c>
      <c r="F140" s="4">
        <f>5808-2000</f>
        <v>3808</v>
      </c>
      <c r="G140" s="4">
        <v>1</v>
      </c>
    </row>
    <row r="141" spans="1:7" s="80" customFormat="1" ht="14.65" customHeight="1">
      <c r="A141" s="78"/>
      <c r="B141" s="85" t="s">
        <v>156</v>
      </c>
      <c r="C141" s="79" t="s">
        <v>132</v>
      </c>
      <c r="D141" s="4">
        <v>72123</v>
      </c>
      <c r="E141" s="4">
        <v>30179</v>
      </c>
      <c r="F141" s="4">
        <f>30179-8215</f>
        <v>21964</v>
      </c>
      <c r="G141" s="4">
        <v>33216</v>
      </c>
    </row>
    <row r="142" spans="1:7" ht="13.9" customHeight="1">
      <c r="A142" s="42"/>
      <c r="B142" s="140" t="s">
        <v>36</v>
      </c>
      <c r="C142" s="77" t="s">
        <v>135</v>
      </c>
      <c r="D142" s="19">
        <v>124</v>
      </c>
      <c r="E142" s="19">
        <v>124</v>
      </c>
      <c r="F142" s="19">
        <v>124</v>
      </c>
      <c r="G142" s="164">
        <v>124</v>
      </c>
    </row>
    <row r="143" spans="1:7" ht="13.9" customHeight="1">
      <c r="A143" s="42"/>
      <c r="B143" s="140" t="s">
        <v>37</v>
      </c>
      <c r="C143" s="77" t="s">
        <v>23</v>
      </c>
      <c r="D143" s="19">
        <v>315</v>
      </c>
      <c r="E143" s="18">
        <v>315</v>
      </c>
      <c r="F143" s="18">
        <v>315</v>
      </c>
      <c r="G143" s="164">
        <v>315</v>
      </c>
    </row>
    <row r="144" spans="1:7" ht="13.9" customHeight="1">
      <c r="A144" s="42"/>
      <c r="B144" s="140" t="s">
        <v>75</v>
      </c>
      <c r="C144" s="77" t="s">
        <v>154</v>
      </c>
      <c r="D144" s="18">
        <v>198</v>
      </c>
      <c r="E144" s="18">
        <v>207</v>
      </c>
      <c r="F144" s="18">
        <v>207</v>
      </c>
      <c r="G144" s="4">
        <v>207</v>
      </c>
    </row>
    <row r="145" spans="1:7" s="80" customFormat="1" ht="14.65" customHeight="1">
      <c r="A145" s="78"/>
      <c r="B145" s="85" t="s">
        <v>157</v>
      </c>
      <c r="C145" s="79" t="s">
        <v>138</v>
      </c>
      <c r="D145" s="4">
        <v>433</v>
      </c>
      <c r="E145" s="4">
        <v>433</v>
      </c>
      <c r="F145" s="4">
        <v>433</v>
      </c>
      <c r="G145" s="4">
        <v>500</v>
      </c>
    </row>
    <row r="146" spans="1:7" s="80" customFormat="1" ht="14.65" customHeight="1">
      <c r="A146" s="78"/>
      <c r="B146" s="85" t="s">
        <v>177</v>
      </c>
      <c r="C146" s="79" t="s">
        <v>170</v>
      </c>
      <c r="D146" s="3">
        <v>0</v>
      </c>
      <c r="E146" s="4">
        <v>1</v>
      </c>
      <c r="F146" s="4">
        <v>1</v>
      </c>
      <c r="G146" s="4">
        <v>251</v>
      </c>
    </row>
    <row r="147" spans="1:7" ht="13.9" customHeight="1">
      <c r="A147" s="42" t="s">
        <v>4</v>
      </c>
      <c r="B147" s="51">
        <v>48</v>
      </c>
      <c r="C147" s="70" t="s">
        <v>124</v>
      </c>
      <c r="D147" s="166">
        <f t="shared" ref="D147:E147" si="32">SUM(D139:D146)</f>
        <v>180651</v>
      </c>
      <c r="E147" s="6">
        <f t="shared" si="32"/>
        <v>229465</v>
      </c>
      <c r="F147" s="6">
        <f t="shared" ref="F147" si="33">SUM(F139:F146)</f>
        <v>214969</v>
      </c>
      <c r="G147" s="166">
        <f>SUM(G139:G146)</f>
        <v>249623</v>
      </c>
    </row>
    <row r="148" spans="1:7">
      <c r="A148" s="42"/>
      <c r="B148" s="51"/>
      <c r="C148" s="70"/>
      <c r="D148" s="68"/>
      <c r="E148" s="1"/>
      <c r="F148" s="1"/>
      <c r="G148" s="68"/>
    </row>
    <row r="149" spans="1:7" ht="13.9" customHeight="1">
      <c r="A149" s="42"/>
      <c r="B149" s="51">
        <v>49</v>
      </c>
      <c r="C149" s="70" t="s">
        <v>125</v>
      </c>
      <c r="D149" s="68"/>
      <c r="E149" s="68"/>
      <c r="F149" s="68"/>
      <c r="G149" s="68"/>
    </row>
    <row r="150" spans="1:7" ht="13.9" customHeight="1">
      <c r="A150" s="42"/>
      <c r="B150" s="140" t="s">
        <v>184</v>
      </c>
      <c r="C150" s="77" t="s">
        <v>20</v>
      </c>
      <c r="D150" s="18">
        <v>29972</v>
      </c>
      <c r="E150" s="18">
        <v>63616</v>
      </c>
      <c r="F150" s="18">
        <v>63616</v>
      </c>
      <c r="G150" s="164">
        <v>78083</v>
      </c>
    </row>
    <row r="151" spans="1:7" s="80" customFormat="1" ht="14.65" customHeight="1">
      <c r="A151" s="78"/>
      <c r="B151" s="85" t="s">
        <v>185</v>
      </c>
      <c r="C151" s="79" t="s">
        <v>131</v>
      </c>
      <c r="D151" s="4">
        <f>1499-1</f>
        <v>1498</v>
      </c>
      <c r="E151" s="4">
        <v>1922</v>
      </c>
      <c r="F151" s="4">
        <v>1922</v>
      </c>
      <c r="G151" s="4">
        <v>1</v>
      </c>
    </row>
    <row r="152" spans="1:7" s="80" customFormat="1" ht="14.65" customHeight="1">
      <c r="A152" s="78"/>
      <c r="B152" s="85" t="s">
        <v>186</v>
      </c>
      <c r="C152" s="79" t="s">
        <v>132</v>
      </c>
      <c r="D152" s="4">
        <v>25211</v>
      </c>
      <c r="E152" s="4">
        <v>10003</v>
      </c>
      <c r="F152" s="4">
        <v>10003</v>
      </c>
      <c r="G152" s="4">
        <v>12135</v>
      </c>
    </row>
    <row r="153" spans="1:7" ht="13.9" customHeight="1">
      <c r="A153" s="42"/>
      <c r="B153" s="140" t="s">
        <v>187</v>
      </c>
      <c r="C153" s="77" t="s">
        <v>135</v>
      </c>
      <c r="D153" s="19">
        <v>124</v>
      </c>
      <c r="E153" s="19">
        <v>124</v>
      </c>
      <c r="F153" s="19">
        <v>124</v>
      </c>
      <c r="G153" s="164">
        <v>124</v>
      </c>
    </row>
    <row r="154" spans="1:7" ht="13.9" customHeight="1">
      <c r="A154" s="42"/>
      <c r="B154" s="140" t="s">
        <v>188</v>
      </c>
      <c r="C154" s="77" t="s">
        <v>23</v>
      </c>
      <c r="D154" s="19">
        <v>250</v>
      </c>
      <c r="E154" s="18">
        <v>250</v>
      </c>
      <c r="F154" s="18">
        <v>250</v>
      </c>
      <c r="G154" s="164">
        <v>250</v>
      </c>
    </row>
    <row r="155" spans="1:7" ht="13.9" customHeight="1">
      <c r="A155" s="42"/>
      <c r="B155" s="140" t="s">
        <v>189</v>
      </c>
      <c r="C155" s="77" t="s">
        <v>154</v>
      </c>
      <c r="D155" s="18">
        <v>1149</v>
      </c>
      <c r="E155" s="18">
        <v>900</v>
      </c>
      <c r="F155" s="18">
        <v>900</v>
      </c>
      <c r="G155" s="4">
        <v>900</v>
      </c>
    </row>
    <row r="156" spans="1:7" s="80" customFormat="1" ht="14.65" customHeight="1">
      <c r="A156" s="78"/>
      <c r="B156" s="85" t="s">
        <v>190</v>
      </c>
      <c r="C156" s="79" t="s">
        <v>138</v>
      </c>
      <c r="D156" s="4">
        <v>287</v>
      </c>
      <c r="E156" s="4">
        <v>288</v>
      </c>
      <c r="F156" s="4">
        <v>288</v>
      </c>
      <c r="G156" s="4">
        <v>260</v>
      </c>
    </row>
    <row r="157" spans="1:7" s="80" customFormat="1" ht="14.65" customHeight="1">
      <c r="A157" s="78"/>
      <c r="B157" s="85" t="s">
        <v>191</v>
      </c>
      <c r="C157" s="79" t="s">
        <v>170</v>
      </c>
      <c r="D157" s="3">
        <v>0</v>
      </c>
      <c r="E157" s="4">
        <v>1</v>
      </c>
      <c r="F157" s="4">
        <v>1</v>
      </c>
      <c r="G157" s="4">
        <v>91</v>
      </c>
    </row>
    <row r="158" spans="1:7" ht="13.9" customHeight="1">
      <c r="A158" s="42" t="s">
        <v>4</v>
      </c>
      <c r="B158" s="51">
        <v>49</v>
      </c>
      <c r="C158" s="70" t="s">
        <v>125</v>
      </c>
      <c r="D158" s="6">
        <f t="shared" ref="D158:E158" si="34">SUM(D150:D157)</f>
        <v>58491</v>
      </c>
      <c r="E158" s="6">
        <f t="shared" si="34"/>
        <v>77104</v>
      </c>
      <c r="F158" s="6">
        <f t="shared" ref="F158" si="35">SUM(F150:F157)</f>
        <v>77104</v>
      </c>
      <c r="G158" s="166">
        <f>SUM(G150:G157)</f>
        <v>91844</v>
      </c>
    </row>
    <row r="159" spans="1:7">
      <c r="A159" s="42"/>
      <c r="B159" s="51"/>
      <c r="C159" s="70"/>
      <c r="D159" s="68"/>
      <c r="E159" s="1"/>
      <c r="F159" s="1"/>
      <c r="G159" s="68"/>
    </row>
    <row r="160" spans="1:7" ht="13.9" customHeight="1">
      <c r="A160" s="42"/>
      <c r="B160" s="51">
        <v>50</v>
      </c>
      <c r="C160" s="70" t="s">
        <v>126</v>
      </c>
      <c r="D160" s="68"/>
      <c r="E160" s="68"/>
      <c r="F160" s="68"/>
      <c r="G160" s="68"/>
    </row>
    <row r="161" spans="1:7" ht="13.9" customHeight="1">
      <c r="A161" s="42"/>
      <c r="B161" s="140" t="s">
        <v>192</v>
      </c>
      <c r="C161" s="77" t="s">
        <v>20</v>
      </c>
      <c r="D161" s="18">
        <v>51796</v>
      </c>
      <c r="E161" s="18">
        <v>99209</v>
      </c>
      <c r="F161" s="18">
        <v>99209</v>
      </c>
      <c r="G161" s="164">
        <v>114447</v>
      </c>
    </row>
    <row r="162" spans="1:7" s="80" customFormat="1" ht="14.65" customHeight="1">
      <c r="A162" s="78"/>
      <c r="B162" s="85" t="s">
        <v>193</v>
      </c>
      <c r="C162" s="79" t="s">
        <v>131</v>
      </c>
      <c r="D162" s="4">
        <v>923</v>
      </c>
      <c r="E162" s="4">
        <v>2992</v>
      </c>
      <c r="F162" s="4">
        <f>2992-300</f>
        <v>2692</v>
      </c>
      <c r="G162" s="4">
        <v>1</v>
      </c>
    </row>
    <row r="163" spans="1:7" s="80" customFormat="1" ht="14.65" customHeight="1">
      <c r="A163" s="78"/>
      <c r="B163" s="85" t="s">
        <v>194</v>
      </c>
      <c r="C163" s="79" t="s">
        <v>132</v>
      </c>
      <c r="D163" s="4">
        <v>40168</v>
      </c>
      <c r="E163" s="4">
        <v>15988</v>
      </c>
      <c r="F163" s="4">
        <v>15988</v>
      </c>
      <c r="G163" s="4">
        <v>18171</v>
      </c>
    </row>
    <row r="164" spans="1:7" ht="13.9" customHeight="1">
      <c r="A164" s="42"/>
      <c r="B164" s="140" t="s">
        <v>195</v>
      </c>
      <c r="C164" s="77" t="s">
        <v>135</v>
      </c>
      <c r="D164" s="19">
        <v>124</v>
      </c>
      <c r="E164" s="19">
        <v>124</v>
      </c>
      <c r="F164" s="19">
        <v>124</v>
      </c>
      <c r="G164" s="164">
        <v>124</v>
      </c>
    </row>
    <row r="165" spans="1:7" ht="13.9" customHeight="1">
      <c r="A165" s="42"/>
      <c r="B165" s="140" t="s">
        <v>196</v>
      </c>
      <c r="C165" s="77" t="s">
        <v>23</v>
      </c>
      <c r="D165" s="19">
        <v>250</v>
      </c>
      <c r="E165" s="18">
        <v>250</v>
      </c>
      <c r="F165" s="18">
        <v>250</v>
      </c>
      <c r="G165" s="164">
        <v>250</v>
      </c>
    </row>
    <row r="166" spans="1:7" s="80" customFormat="1" ht="14.65" customHeight="1">
      <c r="A166" s="78"/>
      <c r="B166" s="85" t="s">
        <v>197</v>
      </c>
      <c r="C166" s="79" t="s">
        <v>138</v>
      </c>
      <c r="D166" s="4">
        <v>249</v>
      </c>
      <c r="E166" s="4">
        <v>249</v>
      </c>
      <c r="F166" s="4">
        <v>249</v>
      </c>
      <c r="G166" s="4">
        <v>390</v>
      </c>
    </row>
    <row r="167" spans="1:7" s="80" customFormat="1" ht="14.65" customHeight="1">
      <c r="A167" s="78"/>
      <c r="B167" s="85" t="s">
        <v>198</v>
      </c>
      <c r="C167" s="79" t="s">
        <v>170</v>
      </c>
      <c r="D167" s="3">
        <v>0</v>
      </c>
      <c r="E167" s="4">
        <v>1</v>
      </c>
      <c r="F167" s="4">
        <v>1</v>
      </c>
      <c r="G167" s="4">
        <v>79</v>
      </c>
    </row>
    <row r="168" spans="1:7" ht="13.9" customHeight="1">
      <c r="A168" s="42" t="s">
        <v>4</v>
      </c>
      <c r="B168" s="51">
        <v>50</v>
      </c>
      <c r="C168" s="70" t="s">
        <v>126</v>
      </c>
      <c r="D168" s="6">
        <f t="shared" ref="D168:E168" si="36">SUM(D161:D167)</f>
        <v>93510</v>
      </c>
      <c r="E168" s="6">
        <f t="shared" si="36"/>
        <v>118813</v>
      </c>
      <c r="F168" s="6">
        <f t="shared" ref="F168" si="37">SUM(F161:F167)</f>
        <v>118513</v>
      </c>
      <c r="G168" s="166">
        <f>SUM(G161:G167)</f>
        <v>133462</v>
      </c>
    </row>
    <row r="169" spans="1:7">
      <c r="A169" s="42"/>
      <c r="B169" s="51"/>
      <c r="C169" s="70"/>
      <c r="D169" s="39"/>
      <c r="E169" s="4"/>
      <c r="F169" s="4"/>
      <c r="G169" s="39"/>
    </row>
    <row r="170" spans="1:7" ht="15" customHeight="1">
      <c r="A170" s="42"/>
      <c r="B170" s="51">
        <v>59</v>
      </c>
      <c r="C170" s="70" t="s">
        <v>127</v>
      </c>
      <c r="D170" s="39"/>
      <c r="E170" s="4"/>
      <c r="F170" s="4"/>
      <c r="G170" s="39"/>
    </row>
    <row r="171" spans="1:7" ht="13.9" customHeight="1">
      <c r="A171" s="42"/>
      <c r="B171" s="51" t="s">
        <v>205</v>
      </c>
      <c r="C171" s="70" t="s">
        <v>168</v>
      </c>
      <c r="D171" s="4">
        <v>685549</v>
      </c>
      <c r="E171" s="4">
        <v>687945</v>
      </c>
      <c r="F171" s="4">
        <f>687945-65528</f>
        <v>622417</v>
      </c>
      <c r="G171" s="4">
        <v>620600</v>
      </c>
    </row>
    <row r="172" spans="1:7" ht="15" customHeight="1">
      <c r="A172" s="42" t="s">
        <v>4</v>
      </c>
      <c r="B172" s="51">
        <v>59</v>
      </c>
      <c r="C172" s="70" t="s">
        <v>127</v>
      </c>
      <c r="D172" s="6">
        <f t="shared" ref="D172:E172" si="38">D171</f>
        <v>685549</v>
      </c>
      <c r="E172" s="6">
        <f t="shared" si="38"/>
        <v>687945</v>
      </c>
      <c r="F172" s="6">
        <f t="shared" ref="F172" si="39">F171</f>
        <v>622417</v>
      </c>
      <c r="G172" s="166">
        <f>G171</f>
        <v>620600</v>
      </c>
    </row>
    <row r="173" spans="1:7">
      <c r="A173" s="42"/>
      <c r="B173" s="51"/>
      <c r="C173" s="70"/>
      <c r="D173" s="68"/>
      <c r="E173" s="1"/>
      <c r="F173" s="1"/>
      <c r="G173" s="68"/>
    </row>
    <row r="174" spans="1:7" ht="13.9" customHeight="1">
      <c r="A174" s="42"/>
      <c r="B174" s="51">
        <v>60</v>
      </c>
      <c r="C174" s="70" t="s">
        <v>97</v>
      </c>
      <c r="D174" s="68"/>
      <c r="E174" s="68"/>
      <c r="F174" s="68"/>
      <c r="G174" s="68"/>
    </row>
    <row r="175" spans="1:7" ht="13.9" customHeight="1">
      <c r="A175" s="42"/>
      <c r="B175" s="140" t="s">
        <v>38</v>
      </c>
      <c r="C175" s="77" t="s">
        <v>20</v>
      </c>
      <c r="D175" s="164">
        <v>51435</v>
      </c>
      <c r="E175" s="18">
        <v>106857</v>
      </c>
      <c r="F175" s="18">
        <f>106857-8000-1000-11500</f>
        <v>86357</v>
      </c>
      <c r="G175" s="164">
        <v>119372</v>
      </c>
    </row>
    <row r="176" spans="1:7" ht="13.9" customHeight="1">
      <c r="A176" s="42"/>
      <c r="B176" s="140" t="s">
        <v>54</v>
      </c>
      <c r="C176" s="77" t="s">
        <v>55</v>
      </c>
      <c r="D176" s="164">
        <v>23807</v>
      </c>
      <c r="E176" s="18">
        <v>17098</v>
      </c>
      <c r="F176" s="18">
        <v>17098</v>
      </c>
      <c r="G176" s="4">
        <v>10525</v>
      </c>
    </row>
    <row r="177" spans="1:7" s="80" customFormat="1" ht="14.45" customHeight="1">
      <c r="A177" s="82"/>
      <c r="B177" s="135" t="s">
        <v>158</v>
      </c>
      <c r="C177" s="83" t="s">
        <v>131</v>
      </c>
      <c r="D177" s="7">
        <v>1614</v>
      </c>
      <c r="E177" s="7">
        <v>3218</v>
      </c>
      <c r="F177" s="7">
        <v>3218</v>
      </c>
      <c r="G177" s="7">
        <v>1</v>
      </c>
    </row>
    <row r="178" spans="1:7" s="80" customFormat="1" ht="14.65" customHeight="1">
      <c r="A178" s="78"/>
      <c r="B178" s="85" t="s">
        <v>159</v>
      </c>
      <c r="C178" s="79" t="s">
        <v>132</v>
      </c>
      <c r="D178" s="4">
        <v>37471</v>
      </c>
      <c r="E178" s="4">
        <v>15585</v>
      </c>
      <c r="F178" s="4">
        <f>15585-2500</f>
        <v>13085</v>
      </c>
      <c r="G178" s="4">
        <v>17269</v>
      </c>
    </row>
    <row r="179" spans="1:7" ht="13.9" customHeight="1">
      <c r="A179" s="42"/>
      <c r="B179" s="140" t="s">
        <v>39</v>
      </c>
      <c r="C179" s="77" t="s">
        <v>135</v>
      </c>
      <c r="D179" s="19">
        <v>175</v>
      </c>
      <c r="E179" s="19">
        <v>175</v>
      </c>
      <c r="F179" s="19">
        <v>175</v>
      </c>
      <c r="G179" s="164">
        <v>175</v>
      </c>
    </row>
    <row r="180" spans="1:7" ht="13.9" customHeight="1">
      <c r="A180" s="42"/>
      <c r="B180" s="140" t="s">
        <v>40</v>
      </c>
      <c r="C180" s="77" t="s">
        <v>23</v>
      </c>
      <c r="D180" s="18">
        <v>550</v>
      </c>
      <c r="E180" s="19">
        <v>850</v>
      </c>
      <c r="F180" s="19">
        <v>850</v>
      </c>
      <c r="G180" s="164">
        <v>550</v>
      </c>
    </row>
    <row r="181" spans="1:7" s="80" customFormat="1" ht="14.65" customHeight="1">
      <c r="A181" s="78"/>
      <c r="B181" s="85" t="s">
        <v>160</v>
      </c>
      <c r="C181" s="79" t="s">
        <v>138</v>
      </c>
      <c r="D181" s="4">
        <v>909</v>
      </c>
      <c r="E181" s="4">
        <v>1200</v>
      </c>
      <c r="F181" s="4">
        <v>1200</v>
      </c>
      <c r="G181" s="4">
        <v>754</v>
      </c>
    </row>
    <row r="182" spans="1:7" s="80" customFormat="1" ht="14.65" customHeight="1">
      <c r="A182" s="78"/>
      <c r="B182" s="85" t="s">
        <v>178</v>
      </c>
      <c r="C182" s="79" t="s">
        <v>170</v>
      </c>
      <c r="D182" s="4">
        <v>289</v>
      </c>
      <c r="E182" s="4">
        <v>1</v>
      </c>
      <c r="F182" s="4">
        <v>1</v>
      </c>
      <c r="G182" s="4">
        <v>286</v>
      </c>
    </row>
    <row r="183" spans="1:7" ht="13.9" customHeight="1">
      <c r="A183" s="42" t="s">
        <v>4</v>
      </c>
      <c r="B183" s="51">
        <v>60</v>
      </c>
      <c r="C183" s="70" t="s">
        <v>97</v>
      </c>
      <c r="D183" s="166">
        <f t="shared" ref="D183:E183" si="40">SUM(D175:D182)</f>
        <v>116250</v>
      </c>
      <c r="E183" s="6">
        <f t="shared" si="40"/>
        <v>144984</v>
      </c>
      <c r="F183" s="6">
        <f t="shared" ref="F183" si="41">SUM(F175:F182)</f>
        <v>121984</v>
      </c>
      <c r="G183" s="166">
        <f>SUM(G175:G182)</f>
        <v>148932</v>
      </c>
    </row>
    <row r="184" spans="1:7">
      <c r="A184" s="42"/>
      <c r="B184" s="51"/>
      <c r="C184" s="70"/>
      <c r="D184" s="68"/>
      <c r="E184" s="1"/>
      <c r="F184" s="1"/>
      <c r="G184" s="68"/>
    </row>
    <row r="185" spans="1:7" ht="13.9" customHeight="1">
      <c r="A185" s="42"/>
      <c r="B185" s="51">
        <v>61</v>
      </c>
      <c r="C185" s="70" t="s">
        <v>46</v>
      </c>
      <c r="D185" s="68"/>
      <c r="E185" s="68"/>
      <c r="F185" s="68"/>
      <c r="G185" s="68"/>
    </row>
    <row r="186" spans="1:7" ht="13.9" customHeight="1">
      <c r="A186" s="42"/>
      <c r="B186" s="140" t="s">
        <v>47</v>
      </c>
      <c r="C186" s="77" t="s">
        <v>20</v>
      </c>
      <c r="D186" s="164">
        <v>10843</v>
      </c>
      <c r="E186" s="4">
        <v>20794</v>
      </c>
      <c r="F186" s="4">
        <v>20794</v>
      </c>
      <c r="G186" s="164">
        <v>22237</v>
      </c>
    </row>
    <row r="187" spans="1:7" s="80" customFormat="1" ht="14.45" customHeight="1">
      <c r="A187" s="78"/>
      <c r="B187" s="85" t="s">
        <v>161</v>
      </c>
      <c r="C187" s="79" t="s">
        <v>131</v>
      </c>
      <c r="D187" s="4">
        <v>283</v>
      </c>
      <c r="E187" s="4">
        <v>630</v>
      </c>
      <c r="F187" s="4">
        <v>630</v>
      </c>
      <c r="G187" s="4">
        <v>1</v>
      </c>
    </row>
    <row r="188" spans="1:7" s="80" customFormat="1" ht="14.65" customHeight="1">
      <c r="A188" s="78"/>
      <c r="B188" s="85" t="s">
        <v>162</v>
      </c>
      <c r="C188" s="79" t="s">
        <v>132</v>
      </c>
      <c r="D188" s="4">
        <v>8272</v>
      </c>
      <c r="E188" s="4">
        <v>2832</v>
      </c>
      <c r="F188" s="4">
        <f>2832-1300</f>
        <v>1532</v>
      </c>
      <c r="G188" s="4">
        <v>3039</v>
      </c>
    </row>
    <row r="189" spans="1:7" ht="13.9" customHeight="1">
      <c r="A189" s="42"/>
      <c r="B189" s="140" t="s">
        <v>48</v>
      </c>
      <c r="C189" s="77" t="s">
        <v>135</v>
      </c>
      <c r="D189" s="4">
        <v>66</v>
      </c>
      <c r="E189" s="4">
        <v>66</v>
      </c>
      <c r="F189" s="4">
        <v>66</v>
      </c>
      <c r="G189" s="164">
        <v>66</v>
      </c>
    </row>
    <row r="190" spans="1:7" ht="13.9" customHeight="1">
      <c r="A190" s="42"/>
      <c r="B190" s="140" t="s">
        <v>49</v>
      </c>
      <c r="C190" s="77" t="s">
        <v>23</v>
      </c>
      <c r="D190" s="4">
        <v>91</v>
      </c>
      <c r="E190" s="4">
        <v>150</v>
      </c>
      <c r="F190" s="4">
        <v>150</v>
      </c>
      <c r="G190" s="164">
        <v>150</v>
      </c>
    </row>
    <row r="191" spans="1:7" s="80" customFormat="1" ht="14.65" customHeight="1">
      <c r="A191" s="78"/>
      <c r="B191" s="85" t="s">
        <v>163</v>
      </c>
      <c r="C191" s="79" t="s">
        <v>138</v>
      </c>
      <c r="D191" s="4">
        <v>107</v>
      </c>
      <c r="E191" s="4">
        <v>249</v>
      </c>
      <c r="F191" s="4">
        <v>249</v>
      </c>
      <c r="G191" s="4">
        <v>130</v>
      </c>
    </row>
    <row r="192" spans="1:7" s="80" customFormat="1" ht="14.65" customHeight="1">
      <c r="A192" s="78"/>
      <c r="B192" s="85" t="s">
        <v>179</v>
      </c>
      <c r="C192" s="79" t="s">
        <v>170</v>
      </c>
      <c r="D192" s="3">
        <v>0</v>
      </c>
      <c r="E192" s="4">
        <v>1</v>
      </c>
      <c r="F192" s="4">
        <v>1</v>
      </c>
      <c r="G192" s="4">
        <v>96</v>
      </c>
    </row>
    <row r="193" spans="1:7" ht="13.9" customHeight="1">
      <c r="A193" s="42" t="s">
        <v>4</v>
      </c>
      <c r="B193" s="51">
        <v>61</v>
      </c>
      <c r="C193" s="70" t="s">
        <v>46</v>
      </c>
      <c r="D193" s="166">
        <f t="shared" ref="D193:E193" si="42">SUM(D186:D192)</f>
        <v>19662</v>
      </c>
      <c r="E193" s="6">
        <f t="shared" si="42"/>
        <v>24722</v>
      </c>
      <c r="F193" s="6">
        <f t="shared" ref="F193" si="43">SUM(F186:F192)</f>
        <v>23422</v>
      </c>
      <c r="G193" s="166">
        <f>SUM(G186:G192)</f>
        <v>25719</v>
      </c>
    </row>
    <row r="194" spans="1:7">
      <c r="A194" s="42"/>
      <c r="B194" s="51"/>
      <c r="C194" s="70"/>
      <c r="D194" s="68"/>
      <c r="E194" s="1"/>
      <c r="F194" s="1"/>
      <c r="G194" s="68"/>
    </row>
    <row r="195" spans="1:7" ht="13.9" customHeight="1">
      <c r="A195" s="42"/>
      <c r="B195" s="51">
        <v>62</v>
      </c>
      <c r="C195" s="70" t="s">
        <v>50</v>
      </c>
      <c r="D195" s="68"/>
      <c r="E195" s="68"/>
      <c r="F195" s="68"/>
      <c r="G195" s="68"/>
    </row>
    <row r="196" spans="1:7" ht="13.9" customHeight="1">
      <c r="A196" s="42"/>
      <c r="B196" s="140" t="s">
        <v>51</v>
      </c>
      <c r="C196" s="77" t="s">
        <v>20</v>
      </c>
      <c r="D196" s="164">
        <v>18610</v>
      </c>
      <c r="E196" s="4">
        <v>35182</v>
      </c>
      <c r="F196" s="4">
        <f>35182-1500</f>
        <v>33682</v>
      </c>
      <c r="G196" s="164">
        <v>34898</v>
      </c>
    </row>
    <row r="197" spans="1:7" s="80" customFormat="1" ht="14.45" customHeight="1">
      <c r="A197" s="78"/>
      <c r="B197" s="85" t="s">
        <v>164</v>
      </c>
      <c r="C197" s="79" t="s">
        <v>131</v>
      </c>
      <c r="D197" s="4">
        <v>925</v>
      </c>
      <c r="E197" s="4">
        <v>1066</v>
      </c>
      <c r="F197" s="4">
        <v>1066</v>
      </c>
      <c r="G197" s="4">
        <v>1</v>
      </c>
    </row>
    <row r="198" spans="1:7" s="80" customFormat="1" ht="14.65" customHeight="1">
      <c r="A198" s="78"/>
      <c r="B198" s="85" t="s">
        <v>165</v>
      </c>
      <c r="C198" s="79" t="s">
        <v>132</v>
      </c>
      <c r="D198" s="4">
        <v>13695</v>
      </c>
      <c r="E198" s="4">
        <v>4503</v>
      </c>
      <c r="F198" s="4">
        <f>4503-3900</f>
        <v>603</v>
      </c>
      <c r="G198" s="4">
        <v>4662</v>
      </c>
    </row>
    <row r="199" spans="1:7" ht="13.9" customHeight="1">
      <c r="A199" s="42"/>
      <c r="B199" s="140" t="s">
        <v>52</v>
      </c>
      <c r="C199" s="77" t="s">
        <v>135</v>
      </c>
      <c r="D199" s="4">
        <v>75</v>
      </c>
      <c r="E199" s="4">
        <v>75</v>
      </c>
      <c r="F199" s="4">
        <v>75</v>
      </c>
      <c r="G199" s="164">
        <v>75</v>
      </c>
    </row>
    <row r="200" spans="1:7" ht="13.9" customHeight="1">
      <c r="A200" s="42"/>
      <c r="B200" s="140" t="s">
        <v>53</v>
      </c>
      <c r="C200" s="77" t="s">
        <v>23</v>
      </c>
      <c r="D200" s="4">
        <v>124</v>
      </c>
      <c r="E200" s="4">
        <v>150</v>
      </c>
      <c r="F200" s="4">
        <v>150</v>
      </c>
      <c r="G200" s="164">
        <v>150</v>
      </c>
    </row>
    <row r="201" spans="1:7" s="80" customFormat="1" ht="14.65" customHeight="1">
      <c r="A201" s="78"/>
      <c r="B201" s="85" t="s">
        <v>166</v>
      </c>
      <c r="C201" s="79" t="s">
        <v>138</v>
      </c>
      <c r="D201" s="4">
        <v>249</v>
      </c>
      <c r="E201" s="4">
        <v>249</v>
      </c>
      <c r="F201" s="4">
        <v>249</v>
      </c>
      <c r="G201" s="4">
        <v>130</v>
      </c>
    </row>
    <row r="202" spans="1:7" s="80" customFormat="1" ht="14.65" customHeight="1">
      <c r="A202" s="78"/>
      <c r="B202" s="85" t="s">
        <v>180</v>
      </c>
      <c r="C202" s="79" t="s">
        <v>170</v>
      </c>
      <c r="D202" s="3">
        <v>0</v>
      </c>
      <c r="E202" s="4">
        <v>1</v>
      </c>
      <c r="F202" s="4">
        <v>1</v>
      </c>
      <c r="G202" s="4">
        <v>96</v>
      </c>
    </row>
    <row r="203" spans="1:7" ht="13.9" customHeight="1">
      <c r="A203" s="42" t="s">
        <v>4</v>
      </c>
      <c r="B203" s="51">
        <v>62</v>
      </c>
      <c r="C203" s="70" t="s">
        <v>50</v>
      </c>
      <c r="D203" s="166">
        <f t="shared" ref="D203:E203" si="44">SUM(D196:D202)</f>
        <v>33678</v>
      </c>
      <c r="E203" s="6">
        <f t="shared" si="44"/>
        <v>41226</v>
      </c>
      <c r="F203" s="6">
        <f t="shared" ref="F203" si="45">SUM(F196:F202)</f>
        <v>35826</v>
      </c>
      <c r="G203" s="166">
        <f>SUM(G196:G202)</f>
        <v>40012</v>
      </c>
    </row>
    <row r="204" spans="1:7" ht="13.9" customHeight="1">
      <c r="A204" s="42"/>
      <c r="B204" s="51"/>
      <c r="C204" s="70"/>
      <c r="D204" s="39"/>
      <c r="E204" s="4"/>
      <c r="F204" s="4"/>
      <c r="G204" s="39"/>
    </row>
    <row r="205" spans="1:7" s="80" customFormat="1" ht="13.9" customHeight="1">
      <c r="A205" s="79"/>
      <c r="B205" s="84" t="s">
        <v>215</v>
      </c>
      <c r="C205" s="79" t="s">
        <v>389</v>
      </c>
      <c r="D205" s="4"/>
      <c r="E205" s="4"/>
      <c r="F205" s="4"/>
      <c r="G205" s="4"/>
    </row>
    <row r="206" spans="1:7" s="80" customFormat="1" ht="13.9" customHeight="1">
      <c r="A206" s="79"/>
      <c r="B206" s="85" t="s">
        <v>390</v>
      </c>
      <c r="C206" s="79" t="s">
        <v>168</v>
      </c>
      <c r="D206" s="3">
        <v>0</v>
      </c>
      <c r="E206" s="3">
        <v>0</v>
      </c>
      <c r="F206" s="3">
        <v>0</v>
      </c>
      <c r="G206" s="4">
        <v>1389</v>
      </c>
    </row>
    <row r="207" spans="1:7" s="80" customFormat="1" ht="13.9" customHeight="1">
      <c r="A207" s="79" t="s">
        <v>4</v>
      </c>
      <c r="B207" s="84" t="s">
        <v>215</v>
      </c>
      <c r="C207" s="79" t="s">
        <v>389</v>
      </c>
      <c r="D207" s="5">
        <f>D206</f>
        <v>0</v>
      </c>
      <c r="E207" s="5">
        <f t="shared" ref="E207:G207" si="46">E206</f>
        <v>0</v>
      </c>
      <c r="F207" s="5">
        <f t="shared" si="46"/>
        <v>0</v>
      </c>
      <c r="G207" s="6">
        <f t="shared" si="46"/>
        <v>1389</v>
      </c>
    </row>
    <row r="208" spans="1:7" s="80" customFormat="1" ht="13.9" customHeight="1">
      <c r="A208" s="79"/>
      <c r="B208" s="84"/>
      <c r="C208" s="79"/>
      <c r="D208" s="4"/>
      <c r="E208" s="4"/>
      <c r="F208" s="4"/>
      <c r="G208" s="4"/>
    </row>
    <row r="209" spans="1:7" s="80" customFormat="1" ht="13.9" customHeight="1">
      <c r="A209" s="79"/>
      <c r="B209" s="84" t="s">
        <v>250</v>
      </c>
      <c r="C209" s="79" t="s">
        <v>403</v>
      </c>
      <c r="D209" s="4"/>
      <c r="E209" s="4"/>
      <c r="F209" s="4"/>
      <c r="G209" s="4"/>
    </row>
    <row r="210" spans="1:7" s="80" customFormat="1" ht="13.9" customHeight="1">
      <c r="A210" s="79"/>
      <c r="B210" s="85" t="s">
        <v>404</v>
      </c>
      <c r="C210" s="79" t="s">
        <v>168</v>
      </c>
      <c r="D210" s="3">
        <v>0</v>
      </c>
      <c r="E210" s="3">
        <v>0</v>
      </c>
      <c r="F210" s="3">
        <v>0</v>
      </c>
      <c r="G210" s="4">
        <v>5000</v>
      </c>
    </row>
    <row r="211" spans="1:7" s="80" customFormat="1" ht="13.9" customHeight="1">
      <c r="A211" s="79" t="s">
        <v>4</v>
      </c>
      <c r="B211" s="84" t="s">
        <v>250</v>
      </c>
      <c r="C211" s="79" t="s">
        <v>403</v>
      </c>
      <c r="D211" s="5">
        <f>D210</f>
        <v>0</v>
      </c>
      <c r="E211" s="5">
        <f t="shared" ref="E211:G211" si="47">E210</f>
        <v>0</v>
      </c>
      <c r="F211" s="5">
        <f t="shared" si="47"/>
        <v>0</v>
      </c>
      <c r="G211" s="6">
        <f t="shared" si="47"/>
        <v>5000</v>
      </c>
    </row>
    <row r="212" spans="1:7" ht="13.9" customHeight="1">
      <c r="A212" s="42" t="s">
        <v>4</v>
      </c>
      <c r="B212" s="58">
        <v>35</v>
      </c>
      <c r="C212" s="62" t="s">
        <v>9</v>
      </c>
      <c r="D212" s="165">
        <f t="shared" ref="D212:G212" si="48">D183+D147+D136+D126+D116+D106+D203+D193+D158+D168+D172+D207+D211</f>
        <v>1779015</v>
      </c>
      <c r="E212" s="165">
        <f t="shared" si="48"/>
        <v>1879905</v>
      </c>
      <c r="F212" s="165">
        <f t="shared" si="48"/>
        <v>1755119</v>
      </c>
      <c r="G212" s="165">
        <f t="shared" si="48"/>
        <v>1954997</v>
      </c>
    </row>
    <row r="213" spans="1:7" ht="13.9" customHeight="1">
      <c r="A213" s="42" t="s">
        <v>4</v>
      </c>
      <c r="B213" s="60">
        <v>80.001000000000005</v>
      </c>
      <c r="C213" s="52" t="s">
        <v>17</v>
      </c>
      <c r="D213" s="166">
        <f t="shared" ref="D213:G213" si="49">D212</f>
        <v>1779015</v>
      </c>
      <c r="E213" s="6">
        <f t="shared" si="49"/>
        <v>1879905</v>
      </c>
      <c r="F213" s="6">
        <f t="shared" si="49"/>
        <v>1755119</v>
      </c>
      <c r="G213" s="166">
        <f t="shared" si="49"/>
        <v>1954997</v>
      </c>
    </row>
    <row r="214" spans="1:7" ht="10.9" customHeight="1">
      <c r="A214" s="42"/>
      <c r="B214" s="60"/>
      <c r="C214" s="52"/>
      <c r="D214" s="68"/>
      <c r="E214" s="68"/>
      <c r="F214" s="68"/>
      <c r="G214" s="68"/>
    </row>
    <row r="215" spans="1:7" ht="14.65" customHeight="1">
      <c r="A215" s="42"/>
      <c r="B215" s="60">
        <v>80.004000000000005</v>
      </c>
      <c r="C215" s="52" t="s">
        <v>41</v>
      </c>
      <c r="D215" s="68"/>
      <c r="E215" s="68"/>
      <c r="F215" s="68"/>
      <c r="G215" s="68"/>
    </row>
    <row r="216" spans="1:7" ht="14.65" customHeight="1">
      <c r="A216" s="42"/>
      <c r="B216" s="51">
        <v>62</v>
      </c>
      <c r="C216" s="70" t="s">
        <v>42</v>
      </c>
      <c r="D216" s="68"/>
      <c r="E216" s="68"/>
      <c r="F216" s="68"/>
      <c r="G216" s="68"/>
    </row>
    <row r="217" spans="1:7" ht="14.65" customHeight="1">
      <c r="A217" s="42"/>
      <c r="B217" s="140" t="s">
        <v>181</v>
      </c>
      <c r="C217" s="70" t="s">
        <v>168</v>
      </c>
      <c r="D217" s="16">
        <v>1104</v>
      </c>
      <c r="E217" s="16">
        <v>300</v>
      </c>
      <c r="F217" s="16">
        <v>300</v>
      </c>
      <c r="G217" s="7">
        <v>300</v>
      </c>
    </row>
    <row r="218" spans="1:7" ht="14.65" customHeight="1">
      <c r="A218" s="42" t="s">
        <v>4</v>
      </c>
      <c r="B218" s="51">
        <v>62</v>
      </c>
      <c r="C218" s="70" t="s">
        <v>42</v>
      </c>
      <c r="D218" s="16">
        <f t="shared" ref="D218:G218" si="50">SUM(D217:D217)</f>
        <v>1104</v>
      </c>
      <c r="E218" s="16">
        <f t="shared" si="50"/>
        <v>300</v>
      </c>
      <c r="F218" s="16">
        <f t="shared" ref="F218" si="51">SUM(F217:F217)</f>
        <v>300</v>
      </c>
      <c r="G218" s="16">
        <f t="shared" si="50"/>
        <v>300</v>
      </c>
    </row>
    <row r="219" spans="1:7" ht="14.65" customHeight="1">
      <c r="A219" s="42" t="s">
        <v>4</v>
      </c>
      <c r="B219" s="60">
        <v>80.004000000000005</v>
      </c>
      <c r="C219" s="52" t="s">
        <v>41</v>
      </c>
      <c r="D219" s="7">
        <f t="shared" ref="D219:E219" si="52">D218</f>
        <v>1104</v>
      </c>
      <c r="E219" s="7">
        <f t="shared" si="52"/>
        <v>300</v>
      </c>
      <c r="F219" s="7">
        <f t="shared" ref="F219" si="53">F218</f>
        <v>300</v>
      </c>
      <c r="G219" s="165">
        <f t="shared" ref="G219" si="54">G218</f>
        <v>300</v>
      </c>
    </row>
    <row r="220" spans="1:7">
      <c r="A220" s="42"/>
      <c r="B220" s="60"/>
      <c r="C220" s="52"/>
      <c r="D220" s="68"/>
      <c r="E220" s="68"/>
      <c r="F220" s="68"/>
      <c r="G220" s="68"/>
    </row>
    <row r="221" spans="1:7" ht="14.85" customHeight="1">
      <c r="A221" s="42"/>
      <c r="B221" s="60">
        <v>80.052000000000007</v>
      </c>
      <c r="C221" s="52" t="s">
        <v>43</v>
      </c>
      <c r="D221" s="68"/>
      <c r="E221" s="68"/>
      <c r="F221" s="68"/>
      <c r="G221" s="68"/>
    </row>
    <row r="222" spans="1:7" ht="14.85" customHeight="1">
      <c r="A222" s="42"/>
      <c r="B222" s="51">
        <v>71</v>
      </c>
      <c r="C222" s="70" t="s">
        <v>101</v>
      </c>
      <c r="D222" s="68"/>
      <c r="E222" s="68"/>
      <c r="F222" s="68"/>
      <c r="G222" s="68"/>
    </row>
    <row r="223" spans="1:7" ht="14.85" customHeight="1">
      <c r="A223" s="42"/>
      <c r="B223" s="61" t="s">
        <v>72</v>
      </c>
      <c r="C223" s="64" t="s">
        <v>55</v>
      </c>
      <c r="D223" s="18">
        <v>3003</v>
      </c>
      <c r="E223" s="18">
        <v>1501</v>
      </c>
      <c r="F223" s="18">
        <v>1501</v>
      </c>
      <c r="G223" s="18">
        <v>304</v>
      </c>
    </row>
    <row r="224" spans="1:7" ht="14.85" customHeight="1">
      <c r="A224" s="71"/>
      <c r="B224" s="139" t="s">
        <v>73</v>
      </c>
      <c r="C224" s="72" t="s">
        <v>130</v>
      </c>
      <c r="D224" s="16">
        <v>9767</v>
      </c>
      <c r="E224" s="16">
        <v>9767</v>
      </c>
      <c r="F224" s="16">
        <v>9767</v>
      </c>
      <c r="G224" s="165">
        <v>13000</v>
      </c>
    </row>
    <row r="225" spans="1:7" ht="14.85" customHeight="1">
      <c r="A225" s="42"/>
      <c r="B225" s="61" t="s">
        <v>74</v>
      </c>
      <c r="C225" s="64" t="s">
        <v>129</v>
      </c>
      <c r="D225" s="13">
        <v>0</v>
      </c>
      <c r="E225" s="16">
        <v>1</v>
      </c>
      <c r="F225" s="16">
        <v>1</v>
      </c>
      <c r="G225" s="165">
        <v>1</v>
      </c>
    </row>
    <row r="226" spans="1:7" ht="14.85" customHeight="1">
      <c r="A226" s="42" t="s">
        <v>4</v>
      </c>
      <c r="B226" s="51">
        <v>71</v>
      </c>
      <c r="C226" s="70" t="s">
        <v>101</v>
      </c>
      <c r="D226" s="16">
        <f t="shared" ref="D226:F226" si="55">SUM(D223:D225)</f>
        <v>12770</v>
      </c>
      <c r="E226" s="16">
        <f t="shared" si="55"/>
        <v>11269</v>
      </c>
      <c r="F226" s="16">
        <f t="shared" si="55"/>
        <v>11269</v>
      </c>
      <c r="G226" s="165">
        <f>SUM(G223:G225)</f>
        <v>13305</v>
      </c>
    </row>
    <row r="227" spans="1:7" ht="14.85" customHeight="1">
      <c r="A227" s="42" t="s">
        <v>4</v>
      </c>
      <c r="B227" s="60">
        <v>80.052000000000007</v>
      </c>
      <c r="C227" s="52" t="s">
        <v>43</v>
      </c>
      <c r="D227" s="6">
        <f t="shared" ref="D227:F227" si="56">D226</f>
        <v>12770</v>
      </c>
      <c r="E227" s="6">
        <f t="shared" si="56"/>
        <v>11269</v>
      </c>
      <c r="F227" s="6">
        <f t="shared" si="56"/>
        <v>11269</v>
      </c>
      <c r="G227" s="166">
        <f>G226</f>
        <v>13305</v>
      </c>
    </row>
    <row r="228" spans="1:7" ht="14.85" customHeight="1">
      <c r="A228" s="42" t="s">
        <v>4</v>
      </c>
      <c r="B228" s="51">
        <v>80</v>
      </c>
      <c r="C228" s="70" t="s">
        <v>16</v>
      </c>
      <c r="D228" s="165">
        <f t="shared" ref="D228:G228" si="57">D227+D219+D213</f>
        <v>1792889</v>
      </c>
      <c r="E228" s="165">
        <f t="shared" si="57"/>
        <v>1891474</v>
      </c>
      <c r="F228" s="165">
        <f t="shared" si="57"/>
        <v>1766688</v>
      </c>
      <c r="G228" s="165">
        <f t="shared" si="57"/>
        <v>1968602</v>
      </c>
    </row>
    <row r="229" spans="1:7" ht="14.85" customHeight="1">
      <c r="A229" s="42" t="s">
        <v>4</v>
      </c>
      <c r="B229" s="67">
        <v>3054</v>
      </c>
      <c r="C229" s="52" t="s">
        <v>1</v>
      </c>
      <c r="D229" s="164">
        <f t="shared" ref="D229:G229" si="58">SUM(D228,D86)</f>
        <v>2684347</v>
      </c>
      <c r="E229" s="164">
        <f t="shared" si="58"/>
        <v>3076502</v>
      </c>
      <c r="F229" s="164">
        <f t="shared" si="58"/>
        <v>2943532</v>
      </c>
      <c r="G229" s="164">
        <f t="shared" si="58"/>
        <v>2997105</v>
      </c>
    </row>
    <row r="230" spans="1:7" ht="14.85" customHeight="1">
      <c r="A230" s="86" t="s">
        <v>4</v>
      </c>
      <c r="B230" s="87"/>
      <c r="C230" s="88" t="s">
        <v>5</v>
      </c>
      <c r="D230" s="166">
        <f t="shared" ref="D230:G230" si="59">D229+D34</f>
        <v>2686584</v>
      </c>
      <c r="E230" s="166">
        <f t="shared" si="59"/>
        <v>3086968</v>
      </c>
      <c r="F230" s="166">
        <f t="shared" si="59"/>
        <v>2943998</v>
      </c>
      <c r="G230" s="166">
        <f t="shared" si="59"/>
        <v>3007571</v>
      </c>
    </row>
    <row r="231" spans="1:7" ht="15.75" customHeight="1">
      <c r="A231" s="42"/>
      <c r="B231" s="51"/>
      <c r="C231" s="40"/>
      <c r="D231" s="68"/>
      <c r="E231" s="68"/>
      <c r="F231" s="68"/>
      <c r="G231" s="68"/>
    </row>
    <row r="232" spans="1:7" ht="13.9" customHeight="1">
      <c r="A232" s="42"/>
      <c r="B232" s="51"/>
      <c r="C232" s="52" t="s">
        <v>44</v>
      </c>
      <c r="D232" s="68"/>
      <c r="E232" s="68"/>
      <c r="F232" s="68"/>
      <c r="G232" s="68"/>
    </row>
    <row r="233" spans="1:7" ht="13.9" customHeight="1">
      <c r="A233" s="42" t="s">
        <v>6</v>
      </c>
      <c r="B233" s="67">
        <v>5054</v>
      </c>
      <c r="C233" s="52" t="s">
        <v>77</v>
      </c>
      <c r="D233" s="68"/>
      <c r="E233" s="68"/>
      <c r="F233" s="68"/>
      <c r="G233" s="68"/>
    </row>
    <row r="234" spans="1:7" ht="13.9" customHeight="1">
      <c r="A234" s="42"/>
      <c r="B234" s="89" t="s">
        <v>347</v>
      </c>
      <c r="C234" s="70" t="s">
        <v>348</v>
      </c>
      <c r="D234" s="68"/>
      <c r="E234" s="68"/>
      <c r="F234" s="68"/>
      <c r="G234" s="68"/>
    </row>
    <row r="235" spans="1:7" ht="13.9" customHeight="1">
      <c r="A235" s="42"/>
      <c r="B235" s="60">
        <v>3.052</v>
      </c>
      <c r="C235" s="52" t="s">
        <v>276</v>
      </c>
      <c r="D235" s="68"/>
      <c r="E235" s="68"/>
      <c r="F235" s="68"/>
      <c r="G235" s="68"/>
    </row>
    <row r="236" spans="1:7" ht="13.9" customHeight="1">
      <c r="A236" s="42"/>
      <c r="B236" s="58">
        <v>35</v>
      </c>
      <c r="C236" s="62" t="s">
        <v>9</v>
      </c>
      <c r="G236" s="68"/>
    </row>
    <row r="237" spans="1:7" ht="13.9" customHeight="1">
      <c r="A237" s="42"/>
      <c r="B237" s="51" t="s">
        <v>349</v>
      </c>
      <c r="C237" s="70" t="s">
        <v>276</v>
      </c>
      <c r="D237" s="11">
        <v>0</v>
      </c>
      <c r="E237" s="19">
        <v>2800</v>
      </c>
      <c r="F237" s="19">
        <v>2800</v>
      </c>
      <c r="G237" s="2">
        <v>0</v>
      </c>
    </row>
    <row r="238" spans="1:7" ht="13.9" customHeight="1">
      <c r="A238" s="42" t="s">
        <v>4</v>
      </c>
      <c r="B238" s="58">
        <v>35</v>
      </c>
      <c r="C238" s="62" t="s">
        <v>9</v>
      </c>
      <c r="D238" s="12">
        <f t="shared" ref="D238:G240" si="60">D237</f>
        <v>0</v>
      </c>
      <c r="E238" s="14">
        <f t="shared" si="60"/>
        <v>2800</v>
      </c>
      <c r="F238" s="14">
        <f t="shared" ref="F238" si="61">F237</f>
        <v>2800</v>
      </c>
      <c r="G238" s="12">
        <f t="shared" si="60"/>
        <v>0</v>
      </c>
    </row>
    <row r="239" spans="1:7" ht="13.9" customHeight="1">
      <c r="A239" s="42" t="s">
        <v>4</v>
      </c>
      <c r="B239" s="60">
        <v>3.052</v>
      </c>
      <c r="C239" s="52" t="s">
        <v>276</v>
      </c>
      <c r="D239" s="12">
        <f t="shared" si="60"/>
        <v>0</v>
      </c>
      <c r="E239" s="14">
        <f t="shared" si="60"/>
        <v>2800</v>
      </c>
      <c r="F239" s="14">
        <f t="shared" ref="F239" si="62">F238</f>
        <v>2800</v>
      </c>
      <c r="G239" s="12">
        <f t="shared" si="60"/>
        <v>0</v>
      </c>
    </row>
    <row r="240" spans="1:7" ht="13.9" customHeight="1">
      <c r="A240" s="42" t="s">
        <v>4</v>
      </c>
      <c r="B240" s="89" t="s">
        <v>347</v>
      </c>
      <c r="C240" s="70" t="s">
        <v>348</v>
      </c>
      <c r="D240" s="12">
        <f t="shared" si="60"/>
        <v>0</v>
      </c>
      <c r="E240" s="14">
        <f t="shared" si="60"/>
        <v>2800</v>
      </c>
      <c r="F240" s="14">
        <f t="shared" ref="F240" si="63">F239</f>
        <v>2800</v>
      </c>
      <c r="G240" s="12">
        <f t="shared" si="60"/>
        <v>0</v>
      </c>
    </row>
    <row r="241" spans="1:7" ht="13.9" customHeight="1">
      <c r="A241" s="42"/>
      <c r="B241" s="67"/>
      <c r="C241" s="52"/>
      <c r="D241" s="68"/>
      <c r="E241" s="68"/>
      <c r="F241" s="68"/>
      <c r="G241" s="68"/>
    </row>
    <row r="242" spans="1:7" ht="13.9" customHeight="1">
      <c r="A242" s="42"/>
      <c r="B242" s="69">
        <v>4</v>
      </c>
      <c r="C242" s="70" t="s">
        <v>13</v>
      </c>
      <c r="D242" s="68"/>
      <c r="E242" s="68"/>
      <c r="F242" s="68"/>
      <c r="G242" s="68"/>
    </row>
    <row r="243" spans="1:7" ht="13.9" customHeight="1">
      <c r="A243" s="42"/>
      <c r="B243" s="60">
        <v>4.101</v>
      </c>
      <c r="C243" s="52" t="s">
        <v>45</v>
      </c>
      <c r="D243" s="68"/>
      <c r="E243" s="68"/>
      <c r="F243" s="68"/>
      <c r="G243" s="68"/>
    </row>
    <row r="244" spans="1:7" ht="13.9" customHeight="1">
      <c r="A244" s="42"/>
      <c r="B244" s="58">
        <v>48</v>
      </c>
      <c r="C244" s="70" t="s">
        <v>124</v>
      </c>
      <c r="D244" s="68"/>
      <c r="E244" s="68"/>
      <c r="F244" s="68"/>
      <c r="G244" s="68"/>
    </row>
    <row r="245" spans="1:7" ht="28.15" customHeight="1">
      <c r="A245" s="42"/>
      <c r="B245" s="90">
        <v>50</v>
      </c>
      <c r="C245" s="91" t="s">
        <v>260</v>
      </c>
      <c r="D245" s="3"/>
      <c r="E245" s="4"/>
      <c r="F245" s="4"/>
      <c r="G245" s="3"/>
    </row>
    <row r="246" spans="1:7" ht="15" customHeight="1">
      <c r="A246" s="42"/>
      <c r="B246" s="90" t="s">
        <v>232</v>
      </c>
      <c r="C246" s="91" t="s">
        <v>202</v>
      </c>
      <c r="D246" s="4">
        <v>16000</v>
      </c>
      <c r="E246" s="3">
        <v>0</v>
      </c>
      <c r="F246" s="3">
        <v>0</v>
      </c>
      <c r="G246" s="2">
        <v>0</v>
      </c>
    </row>
    <row r="247" spans="1:7" ht="25.5">
      <c r="A247" s="42" t="s">
        <v>4</v>
      </c>
      <c r="B247" s="90">
        <v>50</v>
      </c>
      <c r="C247" s="91" t="s">
        <v>260</v>
      </c>
      <c r="D247" s="6">
        <f t="shared" ref="D247:G247" si="64">D246</f>
        <v>16000</v>
      </c>
      <c r="E247" s="5">
        <f t="shared" si="64"/>
        <v>0</v>
      </c>
      <c r="F247" s="5">
        <f t="shared" ref="F247" si="65">F246</f>
        <v>0</v>
      </c>
      <c r="G247" s="5">
        <f t="shared" si="64"/>
        <v>0</v>
      </c>
    </row>
    <row r="248" spans="1:7" ht="15" customHeight="1">
      <c r="A248" s="42"/>
      <c r="B248" s="90"/>
      <c r="C248" s="91"/>
      <c r="D248" s="3"/>
      <c r="E248" s="4"/>
      <c r="F248" s="4"/>
      <c r="G248" s="4"/>
    </row>
    <row r="249" spans="1:7" ht="38.25">
      <c r="A249" s="42"/>
      <c r="B249" s="92">
        <v>52</v>
      </c>
      <c r="C249" s="93" t="s">
        <v>304</v>
      </c>
      <c r="G249" s="38"/>
    </row>
    <row r="250" spans="1:7" ht="15" customHeight="1">
      <c r="A250" s="42"/>
      <c r="B250" s="92" t="s">
        <v>233</v>
      </c>
      <c r="C250" s="93" t="s">
        <v>202</v>
      </c>
      <c r="D250" s="18">
        <v>9063</v>
      </c>
      <c r="E250" s="10">
        <v>0</v>
      </c>
      <c r="F250" s="10">
        <v>0</v>
      </c>
      <c r="G250" s="2">
        <v>0</v>
      </c>
    </row>
    <row r="251" spans="1:7" ht="38.25">
      <c r="A251" s="42" t="s">
        <v>4</v>
      </c>
      <c r="B251" s="92">
        <v>52</v>
      </c>
      <c r="C251" s="93" t="s">
        <v>304</v>
      </c>
      <c r="D251" s="6">
        <f t="shared" ref="D251:G251" si="66">D250</f>
        <v>9063</v>
      </c>
      <c r="E251" s="5">
        <f t="shared" si="66"/>
        <v>0</v>
      </c>
      <c r="F251" s="5">
        <f t="shared" ref="F251" si="67">F250</f>
        <v>0</v>
      </c>
      <c r="G251" s="5">
        <f t="shared" si="66"/>
        <v>0</v>
      </c>
    </row>
    <row r="252" spans="1:7">
      <c r="A252" s="42"/>
      <c r="B252" s="92"/>
      <c r="C252" s="93"/>
      <c r="D252" s="20"/>
      <c r="E252" s="21"/>
      <c r="F252" s="21"/>
      <c r="G252" s="20"/>
    </row>
    <row r="253" spans="1:7" ht="27" customHeight="1">
      <c r="A253" s="42"/>
      <c r="B253" s="92">
        <v>53</v>
      </c>
      <c r="C253" s="94" t="s">
        <v>428</v>
      </c>
      <c r="D253" s="95"/>
      <c r="E253" s="95"/>
      <c r="F253" s="95"/>
      <c r="G253" s="96"/>
    </row>
    <row r="254" spans="1:7" ht="15" customHeight="1">
      <c r="A254" s="42"/>
      <c r="B254" s="92" t="s">
        <v>235</v>
      </c>
      <c r="C254" s="93" t="s">
        <v>202</v>
      </c>
      <c r="D254" s="10">
        <v>0</v>
      </c>
      <c r="E254" s="10">
        <v>0</v>
      </c>
      <c r="F254" s="10">
        <v>0</v>
      </c>
      <c r="G254" s="7">
        <v>4700</v>
      </c>
    </row>
    <row r="255" spans="1:7" ht="38.25">
      <c r="A255" s="104" t="s">
        <v>4</v>
      </c>
      <c r="B255" s="105">
        <v>53</v>
      </c>
      <c r="C255" s="110" t="s">
        <v>428</v>
      </c>
      <c r="D255" s="5">
        <f t="shared" ref="D255:G255" si="68">D254</f>
        <v>0</v>
      </c>
      <c r="E255" s="5">
        <f t="shared" si="68"/>
        <v>0</v>
      </c>
      <c r="F255" s="5">
        <f t="shared" si="68"/>
        <v>0</v>
      </c>
      <c r="G255" s="6">
        <f t="shared" si="68"/>
        <v>4700</v>
      </c>
    </row>
    <row r="256" spans="1:7" ht="13.9" customHeight="1">
      <c r="A256" s="104" t="s">
        <v>4</v>
      </c>
      <c r="B256" s="167">
        <v>48</v>
      </c>
      <c r="C256" s="122" t="s">
        <v>124</v>
      </c>
      <c r="D256" s="14">
        <f>D247+D251+D255</f>
        <v>25063</v>
      </c>
      <c r="E256" s="12">
        <f t="shared" ref="E256:G256" si="69">E247+E251+E255</f>
        <v>0</v>
      </c>
      <c r="F256" s="12">
        <f t="shared" si="69"/>
        <v>0</v>
      </c>
      <c r="G256" s="14">
        <f t="shared" si="69"/>
        <v>4700</v>
      </c>
    </row>
    <row r="257" spans="1:7" ht="13.9" customHeight="1">
      <c r="A257" s="104" t="s">
        <v>4</v>
      </c>
      <c r="B257" s="168">
        <v>4.101</v>
      </c>
      <c r="C257" s="169" t="s">
        <v>45</v>
      </c>
      <c r="D257" s="14">
        <f>D256</f>
        <v>25063</v>
      </c>
      <c r="E257" s="12">
        <f t="shared" ref="E257:G257" si="70">E256</f>
        <v>0</v>
      </c>
      <c r="F257" s="12">
        <f t="shared" si="70"/>
        <v>0</v>
      </c>
      <c r="G257" s="14">
        <f t="shared" si="70"/>
        <v>4700</v>
      </c>
    </row>
    <row r="258" spans="1:7">
      <c r="A258" s="104"/>
      <c r="B258" s="168"/>
      <c r="C258" s="170"/>
      <c r="D258" s="68"/>
      <c r="E258" s="68"/>
      <c r="F258" s="68"/>
      <c r="G258" s="68"/>
    </row>
    <row r="259" spans="1:7" ht="13.9" customHeight="1">
      <c r="A259" s="104"/>
      <c r="B259" s="168">
        <v>4.3369999999999997</v>
      </c>
      <c r="C259" s="170" t="s">
        <v>14</v>
      </c>
      <c r="D259" s="68"/>
      <c r="E259" s="68"/>
      <c r="F259" s="68"/>
      <c r="G259" s="68"/>
    </row>
    <row r="260" spans="1:7" ht="13.9" customHeight="1">
      <c r="A260" s="42"/>
      <c r="B260" s="58">
        <v>35</v>
      </c>
      <c r="C260" s="70" t="s">
        <v>9</v>
      </c>
      <c r="D260" s="68"/>
      <c r="E260" s="68"/>
      <c r="F260" s="68"/>
      <c r="G260" s="68"/>
    </row>
    <row r="261" spans="1:7" ht="25.5">
      <c r="A261" s="42"/>
      <c r="B261" s="90">
        <v>40</v>
      </c>
      <c r="C261" s="91" t="s">
        <v>331</v>
      </c>
      <c r="D261" s="3"/>
      <c r="E261" s="4"/>
      <c r="F261" s="4"/>
      <c r="G261" s="3"/>
    </row>
    <row r="262" spans="1:7" ht="15" customHeight="1">
      <c r="A262" s="71"/>
      <c r="B262" s="102" t="s">
        <v>353</v>
      </c>
      <c r="C262" s="103" t="s">
        <v>202</v>
      </c>
      <c r="D262" s="2">
        <v>0</v>
      </c>
      <c r="E262" s="7">
        <v>130000</v>
      </c>
      <c r="F262" s="7">
        <v>130000</v>
      </c>
      <c r="G262" s="13">
        <v>0</v>
      </c>
    </row>
    <row r="263" spans="1:7" ht="25.5">
      <c r="A263" s="42" t="s">
        <v>4</v>
      </c>
      <c r="B263" s="90">
        <v>40</v>
      </c>
      <c r="C263" s="91" t="s">
        <v>331</v>
      </c>
      <c r="D263" s="2">
        <f t="shared" ref="D263:G263" si="71">D262</f>
        <v>0</v>
      </c>
      <c r="E263" s="7">
        <f t="shared" si="71"/>
        <v>130000</v>
      </c>
      <c r="F263" s="7">
        <f t="shared" ref="F263" si="72">F262</f>
        <v>130000</v>
      </c>
      <c r="G263" s="2">
        <f t="shared" si="71"/>
        <v>0</v>
      </c>
    </row>
    <row r="264" spans="1:7">
      <c r="A264" s="42"/>
      <c r="B264" s="90"/>
      <c r="C264" s="91"/>
      <c r="D264" s="3"/>
      <c r="E264" s="3"/>
      <c r="F264" s="3"/>
      <c r="G264" s="3"/>
    </row>
    <row r="265" spans="1:7" ht="25.5">
      <c r="A265" s="42"/>
      <c r="B265" s="90">
        <v>41</v>
      </c>
      <c r="C265" s="91" t="s">
        <v>341</v>
      </c>
      <c r="D265" s="3"/>
      <c r="E265" s="3"/>
      <c r="F265" s="3"/>
      <c r="G265" s="4"/>
    </row>
    <row r="266" spans="1:7">
      <c r="A266" s="42"/>
      <c r="B266" s="90" t="s">
        <v>354</v>
      </c>
      <c r="C266" s="91" t="s">
        <v>202</v>
      </c>
      <c r="D266" s="3">
        <v>0</v>
      </c>
      <c r="E266" s="4">
        <v>42300</v>
      </c>
      <c r="F266" s="4">
        <v>42300</v>
      </c>
      <c r="G266" s="13">
        <v>0</v>
      </c>
    </row>
    <row r="267" spans="1:7" ht="25.5">
      <c r="A267" s="42" t="s">
        <v>4</v>
      </c>
      <c r="B267" s="90">
        <v>41</v>
      </c>
      <c r="C267" s="91" t="s">
        <v>341</v>
      </c>
      <c r="D267" s="5">
        <f t="shared" ref="D267:G267" si="73">D266</f>
        <v>0</v>
      </c>
      <c r="E267" s="6">
        <f t="shared" si="73"/>
        <v>42300</v>
      </c>
      <c r="F267" s="6">
        <f t="shared" ref="F267" si="74">F266</f>
        <v>42300</v>
      </c>
      <c r="G267" s="5">
        <f t="shared" si="73"/>
        <v>0</v>
      </c>
    </row>
    <row r="268" spans="1:7">
      <c r="A268" s="42"/>
      <c r="B268" s="90"/>
      <c r="C268" s="91"/>
      <c r="D268" s="20"/>
      <c r="E268" s="20"/>
      <c r="F268" s="20"/>
      <c r="G268" s="20"/>
    </row>
    <row r="269" spans="1:7" ht="53.25" customHeight="1">
      <c r="A269" s="42"/>
      <c r="B269" s="90">
        <v>42</v>
      </c>
      <c r="C269" s="91" t="s">
        <v>343</v>
      </c>
      <c r="D269" s="3"/>
      <c r="E269" s="3"/>
      <c r="F269" s="3"/>
      <c r="G269" s="4"/>
    </row>
    <row r="270" spans="1:7">
      <c r="A270" s="42"/>
      <c r="B270" s="90" t="s">
        <v>355</v>
      </c>
      <c r="C270" s="91" t="s">
        <v>202</v>
      </c>
      <c r="D270" s="3">
        <v>0</v>
      </c>
      <c r="E270" s="4">
        <v>10000</v>
      </c>
      <c r="F270" s="4">
        <v>10000</v>
      </c>
      <c r="G270" s="13">
        <v>0</v>
      </c>
    </row>
    <row r="271" spans="1:7" ht="51">
      <c r="A271" s="42" t="s">
        <v>4</v>
      </c>
      <c r="B271" s="90">
        <v>42</v>
      </c>
      <c r="C271" s="91" t="s">
        <v>343</v>
      </c>
      <c r="D271" s="5">
        <f t="shared" ref="D271:G271" si="75">D270</f>
        <v>0</v>
      </c>
      <c r="E271" s="6">
        <f t="shared" si="75"/>
        <v>10000</v>
      </c>
      <c r="F271" s="6">
        <f t="shared" ref="F271" si="76">F270</f>
        <v>10000</v>
      </c>
      <c r="G271" s="5">
        <f t="shared" si="75"/>
        <v>0</v>
      </c>
    </row>
    <row r="272" spans="1:7">
      <c r="A272" s="42"/>
      <c r="B272" s="90"/>
      <c r="C272" s="91"/>
      <c r="D272" s="20"/>
      <c r="E272" s="20"/>
      <c r="F272" s="20"/>
      <c r="G272" s="20"/>
    </row>
    <row r="273" spans="1:7" ht="38.25">
      <c r="A273" s="42"/>
      <c r="B273" s="90">
        <v>43</v>
      </c>
      <c r="C273" s="91" t="s">
        <v>344</v>
      </c>
      <c r="D273" s="3"/>
      <c r="E273" s="3"/>
      <c r="F273" s="3"/>
      <c r="G273" s="4"/>
    </row>
    <row r="274" spans="1:7">
      <c r="A274" s="42"/>
      <c r="B274" s="90" t="s">
        <v>356</v>
      </c>
      <c r="C274" s="91" t="s">
        <v>202</v>
      </c>
      <c r="D274" s="3">
        <v>0</v>
      </c>
      <c r="E274" s="4">
        <v>25000</v>
      </c>
      <c r="F274" s="4">
        <v>25000</v>
      </c>
      <c r="G274" s="13">
        <v>0</v>
      </c>
    </row>
    <row r="275" spans="1:7" ht="38.25">
      <c r="A275" s="42" t="s">
        <v>4</v>
      </c>
      <c r="B275" s="90">
        <v>43</v>
      </c>
      <c r="C275" s="91" t="s">
        <v>344</v>
      </c>
      <c r="D275" s="5">
        <f t="shared" ref="D275:G275" si="77">D274</f>
        <v>0</v>
      </c>
      <c r="E275" s="6">
        <f t="shared" si="77"/>
        <v>25000</v>
      </c>
      <c r="F275" s="6">
        <f t="shared" ref="F275" si="78">F274</f>
        <v>25000</v>
      </c>
      <c r="G275" s="5">
        <f t="shared" si="77"/>
        <v>0</v>
      </c>
    </row>
    <row r="276" spans="1:7">
      <c r="A276" s="42"/>
      <c r="B276" s="90"/>
      <c r="C276" s="91"/>
      <c r="D276" s="20"/>
      <c r="E276" s="20"/>
      <c r="F276" s="20"/>
      <c r="G276" s="20"/>
    </row>
    <row r="277" spans="1:7" ht="25.5">
      <c r="A277" s="42"/>
      <c r="B277" s="90">
        <v>44</v>
      </c>
      <c r="C277" s="91" t="s">
        <v>335</v>
      </c>
      <c r="D277" s="3"/>
      <c r="E277" s="3"/>
      <c r="F277" s="3"/>
      <c r="G277" s="4"/>
    </row>
    <row r="278" spans="1:7">
      <c r="A278" s="104"/>
      <c r="B278" s="108" t="s">
        <v>357</v>
      </c>
      <c r="C278" s="109" t="s">
        <v>202</v>
      </c>
      <c r="D278" s="3">
        <v>0</v>
      </c>
      <c r="E278" s="4">
        <v>3100</v>
      </c>
      <c r="F278" s="4">
        <v>3100</v>
      </c>
      <c r="G278" s="13">
        <v>0</v>
      </c>
    </row>
    <row r="279" spans="1:7" ht="25.5">
      <c r="A279" s="104" t="s">
        <v>4</v>
      </c>
      <c r="B279" s="108">
        <v>44</v>
      </c>
      <c r="C279" s="109" t="s">
        <v>335</v>
      </c>
      <c r="D279" s="5">
        <f t="shared" ref="D279:G279" si="79">D278</f>
        <v>0</v>
      </c>
      <c r="E279" s="6">
        <f t="shared" si="79"/>
        <v>3100</v>
      </c>
      <c r="F279" s="6">
        <f t="shared" ref="F279" si="80">F278</f>
        <v>3100</v>
      </c>
      <c r="G279" s="5">
        <f t="shared" si="79"/>
        <v>0</v>
      </c>
    </row>
    <row r="280" spans="1:7">
      <c r="A280" s="104"/>
      <c r="B280" s="108"/>
      <c r="C280" s="109"/>
      <c r="D280" s="20"/>
      <c r="E280" s="20"/>
      <c r="F280" s="20"/>
      <c r="G280" s="20"/>
    </row>
    <row r="281" spans="1:7" ht="18.75" customHeight="1">
      <c r="A281" s="104"/>
      <c r="B281" s="108">
        <v>45</v>
      </c>
      <c r="C281" s="109" t="s">
        <v>336</v>
      </c>
      <c r="D281" s="3"/>
      <c r="E281" s="3"/>
      <c r="F281" s="3"/>
      <c r="G281" s="4"/>
    </row>
    <row r="282" spans="1:7">
      <c r="A282" s="42"/>
      <c r="B282" s="90" t="s">
        <v>358</v>
      </c>
      <c r="C282" s="91" t="s">
        <v>202</v>
      </c>
      <c r="D282" s="3">
        <v>0</v>
      </c>
      <c r="E282" s="4">
        <v>2409</v>
      </c>
      <c r="F282" s="4">
        <v>2409</v>
      </c>
      <c r="G282" s="13">
        <v>0</v>
      </c>
    </row>
    <row r="283" spans="1:7" ht="25.5">
      <c r="A283" s="42" t="s">
        <v>4</v>
      </c>
      <c r="B283" s="90">
        <v>45</v>
      </c>
      <c r="C283" s="91" t="s">
        <v>336</v>
      </c>
      <c r="D283" s="5">
        <f t="shared" ref="D283:G283" si="81">D282</f>
        <v>0</v>
      </c>
      <c r="E283" s="6">
        <f t="shared" si="81"/>
        <v>2409</v>
      </c>
      <c r="F283" s="6">
        <f t="shared" ref="F283" si="82">F282</f>
        <v>2409</v>
      </c>
      <c r="G283" s="5">
        <f t="shared" si="81"/>
        <v>0</v>
      </c>
    </row>
    <row r="284" spans="1:7">
      <c r="A284" s="42"/>
      <c r="B284" s="90"/>
      <c r="C284" s="91"/>
      <c r="D284" s="20"/>
      <c r="E284" s="20"/>
      <c r="F284" s="20"/>
      <c r="G284" s="20"/>
    </row>
    <row r="285" spans="1:7" ht="25.5">
      <c r="A285" s="42"/>
      <c r="B285" s="90">
        <v>46</v>
      </c>
      <c r="C285" s="91" t="s">
        <v>337</v>
      </c>
      <c r="D285" s="3"/>
      <c r="E285" s="3"/>
      <c r="F285" s="3"/>
      <c r="G285" s="4"/>
    </row>
    <row r="286" spans="1:7">
      <c r="A286" s="42"/>
      <c r="B286" s="90" t="s">
        <v>359</v>
      </c>
      <c r="C286" s="91" t="s">
        <v>202</v>
      </c>
      <c r="D286" s="3">
        <v>0</v>
      </c>
      <c r="E286" s="4">
        <v>7500</v>
      </c>
      <c r="F286" s="4">
        <v>7500</v>
      </c>
      <c r="G286" s="16">
        <v>15000</v>
      </c>
    </row>
    <row r="287" spans="1:7" ht="25.5">
      <c r="A287" s="42" t="s">
        <v>4</v>
      </c>
      <c r="B287" s="90">
        <v>46</v>
      </c>
      <c r="C287" s="91" t="s">
        <v>337</v>
      </c>
      <c r="D287" s="5">
        <f t="shared" ref="D287:G287" si="83">D286</f>
        <v>0</v>
      </c>
      <c r="E287" s="6">
        <f t="shared" si="83"/>
        <v>7500</v>
      </c>
      <c r="F287" s="6">
        <f t="shared" ref="F287" si="84">F286</f>
        <v>7500</v>
      </c>
      <c r="G287" s="6">
        <f t="shared" si="83"/>
        <v>15000</v>
      </c>
    </row>
    <row r="288" spans="1:7" ht="12" customHeight="1">
      <c r="A288" s="42"/>
      <c r="B288" s="90"/>
      <c r="C288" s="91"/>
      <c r="D288" s="20"/>
      <c r="E288" s="20"/>
      <c r="F288" s="20"/>
      <c r="G288" s="20"/>
    </row>
    <row r="289" spans="1:7">
      <c r="A289" s="42"/>
      <c r="B289" s="90">
        <v>47</v>
      </c>
      <c r="C289" s="91" t="s">
        <v>346</v>
      </c>
      <c r="D289" s="3"/>
      <c r="E289" s="3"/>
      <c r="F289" s="3"/>
      <c r="G289" s="4"/>
    </row>
    <row r="290" spans="1:7">
      <c r="A290" s="42"/>
      <c r="B290" s="90" t="s">
        <v>360</v>
      </c>
      <c r="C290" s="91" t="s">
        <v>202</v>
      </c>
      <c r="D290" s="3">
        <v>0</v>
      </c>
      <c r="E290" s="4">
        <v>3000</v>
      </c>
      <c r="F290" s="4">
        <v>3000</v>
      </c>
      <c r="G290" s="13">
        <v>0</v>
      </c>
    </row>
    <row r="291" spans="1:7">
      <c r="A291" s="71" t="s">
        <v>4</v>
      </c>
      <c r="B291" s="102">
        <v>47</v>
      </c>
      <c r="C291" s="103" t="s">
        <v>346</v>
      </c>
      <c r="D291" s="5">
        <f t="shared" ref="D291:G291" si="85">D290</f>
        <v>0</v>
      </c>
      <c r="E291" s="6">
        <f t="shared" si="85"/>
        <v>3000</v>
      </c>
      <c r="F291" s="6">
        <f t="shared" ref="F291" si="86">F290</f>
        <v>3000</v>
      </c>
      <c r="G291" s="5">
        <f t="shared" si="85"/>
        <v>0</v>
      </c>
    </row>
    <row r="292" spans="1:7" ht="12.75" customHeight="1">
      <c r="A292" s="42"/>
      <c r="B292" s="90"/>
      <c r="C292" s="91"/>
      <c r="D292" s="20"/>
      <c r="E292" s="20"/>
      <c r="F292" s="20"/>
      <c r="G292" s="20"/>
    </row>
    <row r="293" spans="1:7" ht="25.5">
      <c r="A293" s="42"/>
      <c r="B293" s="90">
        <v>48</v>
      </c>
      <c r="C293" s="91" t="s">
        <v>338</v>
      </c>
      <c r="D293" s="3"/>
      <c r="E293" s="3"/>
      <c r="F293" s="3"/>
      <c r="G293" s="4"/>
    </row>
    <row r="294" spans="1:7">
      <c r="A294" s="42"/>
      <c r="B294" s="90" t="s">
        <v>361</v>
      </c>
      <c r="C294" s="91" t="s">
        <v>202</v>
      </c>
      <c r="D294" s="3">
        <v>0</v>
      </c>
      <c r="E294" s="4">
        <v>4000</v>
      </c>
      <c r="F294" s="4">
        <v>4000</v>
      </c>
      <c r="G294" s="13">
        <v>0</v>
      </c>
    </row>
    <row r="295" spans="1:7" ht="25.5">
      <c r="A295" s="42" t="s">
        <v>4</v>
      </c>
      <c r="B295" s="90">
        <v>48</v>
      </c>
      <c r="C295" s="91" t="s">
        <v>338</v>
      </c>
      <c r="D295" s="5">
        <f t="shared" ref="D295:G295" si="87">D294</f>
        <v>0</v>
      </c>
      <c r="E295" s="6">
        <f t="shared" si="87"/>
        <v>4000</v>
      </c>
      <c r="F295" s="6">
        <f t="shared" ref="F295" si="88">F294</f>
        <v>4000</v>
      </c>
      <c r="G295" s="5">
        <f t="shared" si="87"/>
        <v>0</v>
      </c>
    </row>
    <row r="296" spans="1:7" ht="12" customHeight="1">
      <c r="A296" s="42"/>
      <c r="B296" s="90"/>
      <c r="C296" s="91"/>
      <c r="D296" s="20"/>
      <c r="E296" s="20"/>
      <c r="F296" s="20"/>
      <c r="G296" s="20"/>
    </row>
    <row r="297" spans="1:7" ht="25.5">
      <c r="A297" s="42"/>
      <c r="B297" s="90">
        <v>49</v>
      </c>
      <c r="C297" s="91" t="s">
        <v>350</v>
      </c>
      <c r="D297" s="3"/>
      <c r="E297" s="3"/>
      <c r="F297" s="3"/>
      <c r="G297" s="4"/>
    </row>
    <row r="298" spans="1:7">
      <c r="A298" s="42"/>
      <c r="B298" s="90" t="s">
        <v>362</v>
      </c>
      <c r="C298" s="91" t="s">
        <v>202</v>
      </c>
      <c r="D298" s="3">
        <v>0</v>
      </c>
      <c r="E298" s="4">
        <v>20307</v>
      </c>
      <c r="F298" s="4">
        <v>20307</v>
      </c>
      <c r="G298" s="13">
        <v>0</v>
      </c>
    </row>
    <row r="299" spans="1:7" ht="25.5">
      <c r="A299" s="42" t="s">
        <v>4</v>
      </c>
      <c r="B299" s="90">
        <v>49</v>
      </c>
      <c r="C299" s="91" t="s">
        <v>350</v>
      </c>
      <c r="D299" s="5">
        <f t="shared" ref="D299:G299" si="89">D298</f>
        <v>0</v>
      </c>
      <c r="E299" s="6">
        <f t="shared" si="89"/>
        <v>20307</v>
      </c>
      <c r="F299" s="6">
        <f t="shared" ref="F299" si="90">F298</f>
        <v>20307</v>
      </c>
      <c r="G299" s="5">
        <f t="shared" si="89"/>
        <v>0</v>
      </c>
    </row>
    <row r="300" spans="1:7" ht="10.5" customHeight="1">
      <c r="A300" s="42"/>
      <c r="B300" s="58"/>
      <c r="C300" s="70"/>
      <c r="D300" s="20"/>
      <c r="E300" s="21"/>
      <c r="F300" s="21"/>
      <c r="G300" s="21"/>
    </row>
    <row r="301" spans="1:7">
      <c r="A301" s="42"/>
      <c r="B301" s="58">
        <v>50</v>
      </c>
      <c r="C301" s="70" t="s">
        <v>342</v>
      </c>
      <c r="D301" s="3"/>
      <c r="E301" s="3"/>
      <c r="F301" s="3"/>
      <c r="G301" s="4"/>
    </row>
    <row r="302" spans="1:7">
      <c r="A302" s="42"/>
      <c r="B302" s="58" t="s">
        <v>363</v>
      </c>
      <c r="C302" s="70" t="s">
        <v>202</v>
      </c>
      <c r="D302" s="3">
        <v>0</v>
      </c>
      <c r="E302" s="4">
        <v>10380</v>
      </c>
      <c r="F302" s="4">
        <v>10380</v>
      </c>
      <c r="G302" s="3">
        <v>0</v>
      </c>
    </row>
    <row r="303" spans="1:7">
      <c r="A303" s="42" t="s">
        <v>4</v>
      </c>
      <c r="B303" s="58">
        <v>50</v>
      </c>
      <c r="C303" s="70" t="s">
        <v>342</v>
      </c>
      <c r="D303" s="5">
        <f t="shared" ref="D303:G303" si="91">D302</f>
        <v>0</v>
      </c>
      <c r="E303" s="6">
        <f t="shared" si="91"/>
        <v>10380</v>
      </c>
      <c r="F303" s="6">
        <f t="shared" ref="F303" si="92">F302</f>
        <v>10380</v>
      </c>
      <c r="G303" s="5">
        <f t="shared" si="91"/>
        <v>0</v>
      </c>
    </row>
    <row r="304" spans="1:7" ht="9.75" customHeight="1">
      <c r="A304" s="42"/>
      <c r="B304" s="58"/>
      <c r="C304" s="70"/>
      <c r="D304" s="20"/>
      <c r="E304" s="20"/>
      <c r="F304" s="20"/>
      <c r="G304" s="20"/>
    </row>
    <row r="305" spans="1:7" ht="25.5">
      <c r="A305" s="42"/>
      <c r="B305" s="58">
        <v>51</v>
      </c>
      <c r="C305" s="70" t="s">
        <v>333</v>
      </c>
      <c r="D305" s="3"/>
      <c r="E305" s="3"/>
      <c r="F305" s="3"/>
      <c r="G305" s="4"/>
    </row>
    <row r="306" spans="1:7">
      <c r="A306" s="42"/>
      <c r="B306" s="58" t="s">
        <v>364</v>
      </c>
      <c r="C306" s="70" t="s">
        <v>202</v>
      </c>
      <c r="D306" s="3">
        <v>0</v>
      </c>
      <c r="E306" s="4">
        <v>10000</v>
      </c>
      <c r="F306" s="4">
        <v>10000</v>
      </c>
      <c r="G306" s="3">
        <v>0</v>
      </c>
    </row>
    <row r="307" spans="1:7" ht="25.5">
      <c r="A307" s="42" t="s">
        <v>4</v>
      </c>
      <c r="B307" s="58">
        <v>51</v>
      </c>
      <c r="C307" s="70" t="s">
        <v>333</v>
      </c>
      <c r="D307" s="5">
        <f t="shared" ref="D307:G307" si="93">D306</f>
        <v>0</v>
      </c>
      <c r="E307" s="6">
        <f t="shared" si="93"/>
        <v>10000</v>
      </c>
      <c r="F307" s="6">
        <f t="shared" ref="F307" si="94">F306</f>
        <v>10000</v>
      </c>
      <c r="G307" s="5">
        <f t="shared" si="93"/>
        <v>0</v>
      </c>
    </row>
    <row r="308" spans="1:7">
      <c r="A308" s="42"/>
      <c r="B308" s="58"/>
      <c r="C308" s="70"/>
      <c r="D308" s="20"/>
      <c r="E308" s="20"/>
      <c r="F308" s="20"/>
      <c r="G308" s="20"/>
    </row>
    <row r="309" spans="1:7" ht="30.75" customHeight="1">
      <c r="A309" s="42"/>
      <c r="B309" s="90">
        <v>52</v>
      </c>
      <c r="C309" s="91" t="s">
        <v>339</v>
      </c>
      <c r="D309" s="3"/>
      <c r="E309" s="3"/>
      <c r="F309" s="3"/>
      <c r="G309" s="4"/>
    </row>
    <row r="310" spans="1:7">
      <c r="A310" s="42"/>
      <c r="B310" s="90" t="s">
        <v>365</v>
      </c>
      <c r="C310" s="91" t="s">
        <v>202</v>
      </c>
      <c r="D310" s="3">
        <v>0</v>
      </c>
      <c r="E310" s="4">
        <v>5100</v>
      </c>
      <c r="F310" s="4">
        <v>5100</v>
      </c>
      <c r="G310" s="13">
        <v>0</v>
      </c>
    </row>
    <row r="311" spans="1:7" ht="29.25" customHeight="1">
      <c r="A311" s="42" t="s">
        <v>4</v>
      </c>
      <c r="B311" s="90">
        <v>52</v>
      </c>
      <c r="C311" s="91" t="s">
        <v>339</v>
      </c>
      <c r="D311" s="5">
        <f t="shared" ref="D311:G311" si="95">D310</f>
        <v>0</v>
      </c>
      <c r="E311" s="6">
        <f t="shared" si="95"/>
        <v>5100</v>
      </c>
      <c r="F311" s="6">
        <f t="shared" ref="F311" si="96">F310</f>
        <v>5100</v>
      </c>
      <c r="G311" s="5">
        <f t="shared" si="95"/>
        <v>0</v>
      </c>
    </row>
    <row r="312" spans="1:7">
      <c r="A312" s="42"/>
      <c r="B312" s="58"/>
      <c r="C312" s="70"/>
      <c r="D312" s="20"/>
      <c r="E312" s="20"/>
      <c r="F312" s="20"/>
      <c r="G312" s="20"/>
    </row>
    <row r="313" spans="1:7" ht="25.5">
      <c r="A313" s="42"/>
      <c r="B313" s="90">
        <v>53</v>
      </c>
      <c r="C313" s="91" t="s">
        <v>351</v>
      </c>
      <c r="D313" s="3"/>
      <c r="E313" s="3"/>
      <c r="F313" s="3"/>
      <c r="G313" s="4"/>
    </row>
    <row r="314" spans="1:7">
      <c r="A314" s="104"/>
      <c r="B314" s="108" t="s">
        <v>366</v>
      </c>
      <c r="C314" s="109" t="s">
        <v>202</v>
      </c>
      <c r="D314" s="3">
        <v>0</v>
      </c>
      <c r="E314" s="4">
        <v>3000</v>
      </c>
      <c r="F314" s="4">
        <v>3000</v>
      </c>
      <c r="G314" s="13">
        <v>0</v>
      </c>
    </row>
    <row r="315" spans="1:7" ht="25.5">
      <c r="A315" s="104" t="s">
        <v>4</v>
      </c>
      <c r="B315" s="108">
        <v>53</v>
      </c>
      <c r="C315" s="109" t="s">
        <v>351</v>
      </c>
      <c r="D315" s="5">
        <f t="shared" ref="D315:G315" si="97">D314</f>
        <v>0</v>
      </c>
      <c r="E315" s="6">
        <f t="shared" si="97"/>
        <v>3000</v>
      </c>
      <c r="F315" s="6">
        <f t="shared" ref="F315" si="98">F314</f>
        <v>3000</v>
      </c>
      <c r="G315" s="5">
        <f t="shared" si="97"/>
        <v>0</v>
      </c>
    </row>
    <row r="316" spans="1:7">
      <c r="A316" s="104"/>
      <c r="B316" s="105"/>
      <c r="C316" s="106"/>
      <c r="D316" s="20"/>
      <c r="E316" s="20"/>
      <c r="F316" s="20"/>
      <c r="G316" s="21"/>
    </row>
    <row r="317" spans="1:7">
      <c r="A317" s="104"/>
      <c r="B317" s="105">
        <v>54</v>
      </c>
      <c r="C317" s="106" t="s">
        <v>330</v>
      </c>
      <c r="D317" s="3"/>
      <c r="E317" s="3"/>
      <c r="F317" s="3"/>
      <c r="G317" s="4"/>
    </row>
    <row r="318" spans="1:7">
      <c r="A318" s="42"/>
      <c r="B318" s="92" t="s">
        <v>367</v>
      </c>
      <c r="C318" s="93" t="s">
        <v>202</v>
      </c>
      <c r="D318" s="10">
        <v>0</v>
      </c>
      <c r="E318" s="18">
        <v>30000</v>
      </c>
      <c r="F318" s="18">
        <v>30000</v>
      </c>
      <c r="G318" s="4">
        <v>200000</v>
      </c>
    </row>
    <row r="319" spans="1:7">
      <c r="A319" s="42" t="s">
        <v>4</v>
      </c>
      <c r="B319" s="92">
        <v>54</v>
      </c>
      <c r="C319" s="93" t="s">
        <v>330</v>
      </c>
      <c r="D319" s="5">
        <f t="shared" ref="D319:G319" si="99">D318</f>
        <v>0</v>
      </c>
      <c r="E319" s="6">
        <f t="shared" si="99"/>
        <v>30000</v>
      </c>
      <c r="F319" s="6">
        <f t="shared" ref="F319" si="100">F318</f>
        <v>30000</v>
      </c>
      <c r="G319" s="6">
        <f t="shared" si="99"/>
        <v>200000</v>
      </c>
    </row>
    <row r="320" spans="1:7">
      <c r="A320" s="42"/>
      <c r="B320" s="92"/>
      <c r="C320" s="93"/>
      <c r="D320" s="20"/>
      <c r="E320" s="20"/>
      <c r="F320" s="20"/>
      <c r="G320" s="26"/>
    </row>
    <row r="321" spans="1:7" ht="25.5">
      <c r="A321" s="42"/>
      <c r="B321" s="92">
        <v>55</v>
      </c>
      <c r="C321" s="93" t="s">
        <v>334</v>
      </c>
      <c r="D321" s="3"/>
      <c r="E321" s="3"/>
      <c r="F321" s="3"/>
      <c r="G321" s="4"/>
    </row>
    <row r="322" spans="1:7">
      <c r="A322" s="42"/>
      <c r="B322" s="92" t="s">
        <v>368</v>
      </c>
      <c r="C322" s="93" t="s">
        <v>202</v>
      </c>
      <c r="D322" s="10">
        <v>0</v>
      </c>
      <c r="E322" s="18">
        <v>13100</v>
      </c>
      <c r="F322" s="18">
        <v>13100</v>
      </c>
      <c r="G322" s="3">
        <v>0</v>
      </c>
    </row>
    <row r="323" spans="1:7" ht="25.5">
      <c r="A323" s="42" t="s">
        <v>4</v>
      </c>
      <c r="B323" s="92">
        <v>55</v>
      </c>
      <c r="C323" s="93" t="s">
        <v>334</v>
      </c>
      <c r="D323" s="5">
        <f t="shared" ref="D323:G323" si="101">D322</f>
        <v>0</v>
      </c>
      <c r="E323" s="6">
        <f t="shared" si="101"/>
        <v>13100</v>
      </c>
      <c r="F323" s="6">
        <f t="shared" ref="F323" si="102">F322</f>
        <v>13100</v>
      </c>
      <c r="G323" s="5">
        <f t="shared" si="101"/>
        <v>0</v>
      </c>
    </row>
    <row r="324" spans="1:7">
      <c r="A324" s="42"/>
      <c r="B324" s="92"/>
      <c r="C324" s="70"/>
      <c r="D324" s="26"/>
      <c r="E324" s="26"/>
      <c r="F324" s="26"/>
      <c r="G324" s="21"/>
    </row>
    <row r="325" spans="1:7" ht="25.5">
      <c r="A325" s="42"/>
      <c r="B325" s="92">
        <v>56</v>
      </c>
      <c r="C325" s="70" t="s">
        <v>332</v>
      </c>
      <c r="D325" s="25"/>
      <c r="E325" s="25"/>
      <c r="F325" s="25"/>
      <c r="G325" s="4"/>
    </row>
    <row r="326" spans="1:7">
      <c r="A326" s="42"/>
      <c r="B326" s="92" t="s">
        <v>369</v>
      </c>
      <c r="C326" s="93" t="s">
        <v>202</v>
      </c>
      <c r="D326" s="11">
        <v>0</v>
      </c>
      <c r="E326" s="19">
        <v>500</v>
      </c>
      <c r="F326" s="19">
        <v>500</v>
      </c>
      <c r="G326" s="11">
        <v>0</v>
      </c>
    </row>
    <row r="327" spans="1:7" ht="25.5">
      <c r="A327" s="71" t="s">
        <v>4</v>
      </c>
      <c r="B327" s="113">
        <v>56</v>
      </c>
      <c r="C327" s="98" t="s">
        <v>332</v>
      </c>
      <c r="D327" s="5">
        <f t="shared" ref="D327:F327" si="103">D326</f>
        <v>0</v>
      </c>
      <c r="E327" s="6">
        <f t="shared" si="103"/>
        <v>500</v>
      </c>
      <c r="F327" s="6">
        <f t="shared" si="103"/>
        <v>500</v>
      </c>
      <c r="G327" s="5">
        <f t="shared" ref="G327" si="104">G326</f>
        <v>0</v>
      </c>
    </row>
    <row r="328" spans="1:7">
      <c r="A328" s="42"/>
      <c r="B328" s="92"/>
      <c r="C328" s="70"/>
      <c r="D328" s="25"/>
      <c r="E328" s="25"/>
      <c r="F328" s="25"/>
      <c r="G328" s="4"/>
    </row>
    <row r="329" spans="1:7">
      <c r="A329" s="42"/>
      <c r="B329" s="92">
        <v>57</v>
      </c>
      <c r="C329" s="93" t="s">
        <v>340</v>
      </c>
      <c r="D329" s="3"/>
      <c r="E329" s="3"/>
      <c r="F329" s="3"/>
      <c r="G329" s="4"/>
    </row>
    <row r="330" spans="1:7">
      <c r="A330" s="42"/>
      <c r="B330" s="92" t="s">
        <v>370</v>
      </c>
      <c r="C330" s="93" t="s">
        <v>202</v>
      </c>
      <c r="D330" s="10">
        <v>0</v>
      </c>
      <c r="E330" s="18">
        <v>20000</v>
      </c>
      <c r="F330" s="18">
        <v>20000</v>
      </c>
      <c r="G330" s="3">
        <v>0</v>
      </c>
    </row>
    <row r="331" spans="1:7">
      <c r="A331" s="42" t="s">
        <v>4</v>
      </c>
      <c r="B331" s="92">
        <v>57</v>
      </c>
      <c r="C331" s="93" t="s">
        <v>340</v>
      </c>
      <c r="D331" s="5">
        <f t="shared" ref="D331:G331" si="105">D330</f>
        <v>0</v>
      </c>
      <c r="E331" s="6">
        <f t="shared" si="105"/>
        <v>20000</v>
      </c>
      <c r="F331" s="6">
        <f t="shared" ref="F331" si="106">F330</f>
        <v>20000</v>
      </c>
      <c r="G331" s="5">
        <f t="shared" si="105"/>
        <v>0</v>
      </c>
    </row>
    <row r="332" spans="1:7">
      <c r="A332" s="42"/>
      <c r="B332" s="92"/>
      <c r="C332" s="93"/>
      <c r="D332" s="20"/>
      <c r="E332" s="20"/>
      <c r="F332" s="20"/>
      <c r="G332" s="26"/>
    </row>
    <row r="333" spans="1:7" ht="25.5">
      <c r="A333" s="42"/>
      <c r="B333" s="92">
        <v>58</v>
      </c>
      <c r="C333" s="93" t="s">
        <v>352</v>
      </c>
      <c r="D333" s="3"/>
      <c r="E333" s="3"/>
      <c r="F333" s="3"/>
      <c r="G333" s="4"/>
    </row>
    <row r="334" spans="1:7">
      <c r="A334" s="42"/>
      <c r="B334" s="92" t="s">
        <v>371</v>
      </c>
      <c r="C334" s="93" t="s">
        <v>202</v>
      </c>
      <c r="D334" s="10">
        <v>0</v>
      </c>
      <c r="E334" s="18">
        <v>20000</v>
      </c>
      <c r="F334" s="18">
        <v>20000</v>
      </c>
      <c r="G334" s="4">
        <v>20000</v>
      </c>
    </row>
    <row r="335" spans="1:7" ht="25.5">
      <c r="A335" s="42" t="s">
        <v>4</v>
      </c>
      <c r="B335" s="92">
        <v>58</v>
      </c>
      <c r="C335" s="93" t="s">
        <v>352</v>
      </c>
      <c r="D335" s="5">
        <f t="shared" ref="D335:G335" si="107">D334</f>
        <v>0</v>
      </c>
      <c r="E335" s="6">
        <f t="shared" si="107"/>
        <v>20000</v>
      </c>
      <c r="F335" s="6">
        <f t="shared" ref="F335" si="108">F334</f>
        <v>20000</v>
      </c>
      <c r="G335" s="6">
        <f t="shared" si="107"/>
        <v>20000</v>
      </c>
    </row>
    <row r="336" spans="1:7">
      <c r="A336" s="42"/>
      <c r="B336" s="92"/>
      <c r="C336" s="93"/>
      <c r="D336" s="20"/>
      <c r="E336" s="20"/>
      <c r="F336" s="20"/>
      <c r="G336" s="21"/>
    </row>
    <row r="337" spans="1:7">
      <c r="A337" s="42"/>
      <c r="B337" s="92">
        <v>59</v>
      </c>
      <c r="C337" s="93" t="s">
        <v>401</v>
      </c>
      <c r="D337" s="3"/>
      <c r="E337" s="3"/>
      <c r="F337" s="3"/>
      <c r="G337" s="4"/>
    </row>
    <row r="338" spans="1:7">
      <c r="A338" s="42"/>
      <c r="B338" s="92" t="s">
        <v>402</v>
      </c>
      <c r="C338" s="93" t="s">
        <v>202</v>
      </c>
      <c r="D338" s="10">
        <v>0</v>
      </c>
      <c r="E338" s="10">
        <v>0</v>
      </c>
      <c r="F338" s="10">
        <v>0</v>
      </c>
      <c r="G338" s="4">
        <v>7500</v>
      </c>
    </row>
    <row r="339" spans="1:7">
      <c r="A339" s="42" t="s">
        <v>4</v>
      </c>
      <c r="B339" s="92">
        <v>59</v>
      </c>
      <c r="C339" s="93" t="s">
        <v>401</v>
      </c>
      <c r="D339" s="5">
        <f t="shared" ref="D339:G339" si="109">D338</f>
        <v>0</v>
      </c>
      <c r="E339" s="5">
        <f t="shared" si="109"/>
        <v>0</v>
      </c>
      <c r="F339" s="5">
        <f t="shared" si="109"/>
        <v>0</v>
      </c>
      <c r="G339" s="6">
        <f t="shared" si="109"/>
        <v>7500</v>
      </c>
    </row>
    <row r="340" spans="1:7" s="95" customFormat="1">
      <c r="A340" s="104"/>
      <c r="B340" s="105"/>
      <c r="C340" s="106"/>
      <c r="D340" s="3"/>
      <c r="E340" s="3"/>
      <c r="F340" s="3"/>
      <c r="G340" s="4"/>
    </row>
    <row r="341" spans="1:7" ht="25.5">
      <c r="A341" s="42"/>
      <c r="B341" s="92">
        <v>60</v>
      </c>
      <c r="C341" s="93" t="s">
        <v>405</v>
      </c>
      <c r="D341" s="3"/>
      <c r="E341" s="3"/>
      <c r="F341" s="3"/>
      <c r="G341" s="4"/>
    </row>
    <row r="342" spans="1:7">
      <c r="A342" s="42"/>
      <c r="B342" s="92" t="s">
        <v>406</v>
      </c>
      <c r="C342" s="93" t="s">
        <v>202</v>
      </c>
      <c r="D342" s="10">
        <v>0</v>
      </c>
      <c r="E342" s="10">
        <v>0</v>
      </c>
      <c r="F342" s="10">
        <v>0</v>
      </c>
      <c r="G342" s="4">
        <v>5987</v>
      </c>
    </row>
    <row r="343" spans="1:7" ht="25.5">
      <c r="A343" s="42" t="s">
        <v>4</v>
      </c>
      <c r="B343" s="92">
        <v>60</v>
      </c>
      <c r="C343" s="93" t="s">
        <v>405</v>
      </c>
      <c r="D343" s="5">
        <f t="shared" ref="D343:G343" si="110">D342</f>
        <v>0</v>
      </c>
      <c r="E343" s="5">
        <f t="shared" si="110"/>
        <v>0</v>
      </c>
      <c r="F343" s="5">
        <f t="shared" si="110"/>
        <v>0</v>
      </c>
      <c r="G343" s="6">
        <f t="shared" si="110"/>
        <v>5987</v>
      </c>
    </row>
    <row r="344" spans="1:7" s="95" customFormat="1">
      <c r="A344" s="104"/>
      <c r="B344" s="105"/>
      <c r="C344" s="106"/>
      <c r="D344" s="3"/>
      <c r="E344" s="3"/>
      <c r="F344" s="3"/>
      <c r="G344" s="4"/>
    </row>
    <row r="345" spans="1:7" ht="38.25">
      <c r="A345" s="42"/>
      <c r="B345" s="90">
        <v>61</v>
      </c>
      <c r="C345" s="94" t="s">
        <v>439</v>
      </c>
      <c r="D345" s="3"/>
      <c r="E345" s="3"/>
      <c r="F345" s="3"/>
      <c r="G345" s="4"/>
    </row>
    <row r="346" spans="1:7">
      <c r="A346" s="42"/>
      <c r="B346" s="90" t="s">
        <v>454</v>
      </c>
      <c r="C346" s="91" t="s">
        <v>202</v>
      </c>
      <c r="D346" s="3">
        <v>0</v>
      </c>
      <c r="E346" s="3">
        <v>0</v>
      </c>
      <c r="F346" s="3">
        <v>0</v>
      </c>
      <c r="G346" s="7">
        <v>20000</v>
      </c>
    </row>
    <row r="347" spans="1:7" ht="38.25">
      <c r="A347" s="42" t="s">
        <v>4</v>
      </c>
      <c r="B347" s="90">
        <v>61</v>
      </c>
      <c r="C347" s="94" t="s">
        <v>439</v>
      </c>
      <c r="D347" s="5">
        <f t="shared" ref="D347:G347" si="111">D346</f>
        <v>0</v>
      </c>
      <c r="E347" s="5">
        <f t="shared" si="111"/>
        <v>0</v>
      </c>
      <c r="F347" s="5">
        <f t="shared" si="111"/>
        <v>0</v>
      </c>
      <c r="G347" s="6">
        <f t="shared" si="111"/>
        <v>20000</v>
      </c>
    </row>
    <row r="348" spans="1:7" s="95" customFormat="1">
      <c r="A348" s="104"/>
      <c r="B348" s="108"/>
      <c r="C348" s="109"/>
      <c r="D348" s="3"/>
      <c r="E348" s="4"/>
      <c r="F348" s="4"/>
      <c r="G348" s="3"/>
    </row>
    <row r="349" spans="1:7" ht="42.75" customHeight="1">
      <c r="A349" s="42"/>
      <c r="B349" s="90">
        <v>62</v>
      </c>
      <c r="C349" s="94" t="s">
        <v>440</v>
      </c>
      <c r="D349" s="3"/>
      <c r="E349" s="3"/>
      <c r="F349" s="3"/>
      <c r="G349" s="4"/>
    </row>
    <row r="350" spans="1:7">
      <c r="A350" s="42"/>
      <c r="B350" s="90" t="s">
        <v>455</v>
      </c>
      <c r="C350" s="91" t="s">
        <v>202</v>
      </c>
      <c r="D350" s="3">
        <v>0</v>
      </c>
      <c r="E350" s="3">
        <v>0</v>
      </c>
      <c r="F350" s="3">
        <v>0</v>
      </c>
      <c r="G350" s="7">
        <v>10900</v>
      </c>
    </row>
    <row r="351" spans="1:7" ht="51">
      <c r="A351" s="42" t="s">
        <v>4</v>
      </c>
      <c r="B351" s="90">
        <v>62</v>
      </c>
      <c r="C351" s="94" t="s">
        <v>440</v>
      </c>
      <c r="D351" s="5">
        <f t="shared" ref="D351:G351" si="112">D350</f>
        <v>0</v>
      </c>
      <c r="E351" s="5">
        <f t="shared" si="112"/>
        <v>0</v>
      </c>
      <c r="F351" s="5">
        <f t="shared" si="112"/>
        <v>0</v>
      </c>
      <c r="G351" s="6">
        <f t="shared" si="112"/>
        <v>10900</v>
      </c>
    </row>
    <row r="352" spans="1:7">
      <c r="A352" s="42"/>
      <c r="B352" s="90"/>
      <c r="C352" s="94"/>
      <c r="D352" s="3"/>
      <c r="E352" s="4"/>
      <c r="F352" s="4"/>
      <c r="G352" s="3"/>
    </row>
    <row r="353" spans="1:7" ht="42.75" customHeight="1">
      <c r="A353" s="42"/>
      <c r="B353" s="90">
        <v>63</v>
      </c>
      <c r="C353" s="94" t="s">
        <v>449</v>
      </c>
      <c r="D353" s="3"/>
      <c r="E353" s="3"/>
      <c r="F353" s="3"/>
      <c r="G353" s="4"/>
    </row>
    <row r="354" spans="1:7">
      <c r="A354" s="42"/>
      <c r="B354" s="90" t="s">
        <v>456</v>
      </c>
      <c r="C354" s="91" t="s">
        <v>202</v>
      </c>
      <c r="D354" s="3">
        <v>0</v>
      </c>
      <c r="E354" s="3">
        <v>0</v>
      </c>
      <c r="F354" s="3">
        <v>0</v>
      </c>
      <c r="G354" s="7">
        <v>10000</v>
      </c>
    </row>
    <row r="355" spans="1:7" ht="39" customHeight="1">
      <c r="A355" s="71" t="s">
        <v>4</v>
      </c>
      <c r="B355" s="102">
        <v>63</v>
      </c>
      <c r="C355" s="171" t="s">
        <v>449</v>
      </c>
      <c r="D355" s="5">
        <f t="shared" ref="D355:G355" si="113">D354</f>
        <v>0</v>
      </c>
      <c r="E355" s="5">
        <f t="shared" si="113"/>
        <v>0</v>
      </c>
      <c r="F355" s="5">
        <f t="shared" si="113"/>
        <v>0</v>
      </c>
      <c r="G355" s="6">
        <f t="shared" si="113"/>
        <v>10000</v>
      </c>
    </row>
    <row r="356" spans="1:7" s="95" customFormat="1">
      <c r="A356" s="104"/>
      <c r="B356" s="108"/>
      <c r="C356" s="110"/>
      <c r="D356" s="3"/>
      <c r="E356" s="4"/>
      <c r="F356" s="4"/>
      <c r="G356" s="3"/>
    </row>
    <row r="357" spans="1:7" ht="38.25">
      <c r="A357" s="42"/>
      <c r="B357" s="90">
        <v>64</v>
      </c>
      <c r="C357" s="107" t="s">
        <v>450</v>
      </c>
      <c r="D357" s="3"/>
      <c r="E357" s="3"/>
      <c r="F357" s="3"/>
      <c r="G357" s="4"/>
    </row>
    <row r="358" spans="1:7">
      <c r="A358" s="42"/>
      <c r="B358" s="90" t="s">
        <v>457</v>
      </c>
      <c r="C358" s="91" t="s">
        <v>202</v>
      </c>
      <c r="D358" s="3">
        <v>0</v>
      </c>
      <c r="E358" s="3">
        <v>0</v>
      </c>
      <c r="F358" s="3">
        <v>0</v>
      </c>
      <c r="G358" s="7">
        <v>1000</v>
      </c>
    </row>
    <row r="359" spans="1:7" ht="38.25">
      <c r="A359" s="42" t="s">
        <v>4</v>
      </c>
      <c r="B359" s="90">
        <v>64</v>
      </c>
      <c r="C359" s="107" t="s">
        <v>450</v>
      </c>
      <c r="D359" s="5">
        <f t="shared" ref="D359:G359" si="114">D358</f>
        <v>0</v>
      </c>
      <c r="E359" s="5">
        <f t="shared" si="114"/>
        <v>0</v>
      </c>
      <c r="F359" s="5">
        <f t="shared" si="114"/>
        <v>0</v>
      </c>
      <c r="G359" s="6">
        <f t="shared" si="114"/>
        <v>1000</v>
      </c>
    </row>
    <row r="360" spans="1:7" s="95" customFormat="1">
      <c r="A360" s="104"/>
      <c r="B360" s="108"/>
      <c r="C360" s="110"/>
      <c r="D360" s="3"/>
      <c r="E360" s="4"/>
      <c r="F360" s="4"/>
      <c r="G360" s="3"/>
    </row>
    <row r="361" spans="1:7" ht="25.5">
      <c r="A361" s="42"/>
      <c r="B361" s="90">
        <v>65</v>
      </c>
      <c r="C361" s="94" t="s">
        <v>451</v>
      </c>
      <c r="D361" s="3"/>
      <c r="E361" s="3"/>
      <c r="F361" s="3"/>
      <c r="G361" s="4"/>
    </row>
    <row r="362" spans="1:7">
      <c r="A362" s="42"/>
      <c r="B362" s="90" t="s">
        <v>458</v>
      </c>
      <c r="C362" s="91" t="s">
        <v>202</v>
      </c>
      <c r="D362" s="3">
        <v>0</v>
      </c>
      <c r="E362" s="3">
        <v>0</v>
      </c>
      <c r="F362" s="3">
        <v>0</v>
      </c>
      <c r="G362" s="7">
        <v>3200</v>
      </c>
    </row>
    <row r="363" spans="1:7" ht="25.5">
      <c r="A363" s="42" t="s">
        <v>4</v>
      </c>
      <c r="B363" s="90">
        <v>65</v>
      </c>
      <c r="C363" s="94" t="s">
        <v>451</v>
      </c>
      <c r="D363" s="5">
        <f t="shared" ref="D363:G363" si="115">D362</f>
        <v>0</v>
      </c>
      <c r="E363" s="5">
        <f t="shared" si="115"/>
        <v>0</v>
      </c>
      <c r="F363" s="5">
        <f t="shared" si="115"/>
        <v>0</v>
      </c>
      <c r="G363" s="6">
        <f t="shared" si="115"/>
        <v>3200</v>
      </c>
    </row>
    <row r="364" spans="1:7" s="95" customFormat="1">
      <c r="A364" s="104"/>
      <c r="B364" s="105"/>
      <c r="C364" s="106"/>
      <c r="D364" s="3"/>
      <c r="E364" s="3"/>
      <c r="F364" s="3"/>
      <c r="G364" s="4"/>
    </row>
    <row r="365" spans="1:7" ht="25.5">
      <c r="A365" s="42"/>
      <c r="B365" s="90">
        <v>66</v>
      </c>
      <c r="C365" s="107" t="s">
        <v>436</v>
      </c>
      <c r="D365" s="3"/>
      <c r="E365" s="4"/>
      <c r="F365" s="4"/>
      <c r="G365" s="4"/>
    </row>
    <row r="366" spans="1:7" ht="15" customHeight="1">
      <c r="A366" s="42"/>
      <c r="B366" s="90" t="s">
        <v>459</v>
      </c>
      <c r="C366" s="91" t="s">
        <v>202</v>
      </c>
      <c r="D366" s="3">
        <v>0</v>
      </c>
      <c r="E366" s="3">
        <v>0</v>
      </c>
      <c r="F366" s="3">
        <v>0</v>
      </c>
      <c r="G366" s="7">
        <v>7200</v>
      </c>
    </row>
    <row r="367" spans="1:7" ht="25.5">
      <c r="A367" s="42" t="s">
        <v>4</v>
      </c>
      <c r="B367" s="90">
        <v>66</v>
      </c>
      <c r="C367" s="107" t="s">
        <v>436</v>
      </c>
      <c r="D367" s="5">
        <f t="shared" ref="D367:G367" si="116">D366</f>
        <v>0</v>
      </c>
      <c r="E367" s="5">
        <f t="shared" si="116"/>
        <v>0</v>
      </c>
      <c r="F367" s="5">
        <f t="shared" si="116"/>
        <v>0</v>
      </c>
      <c r="G367" s="6">
        <f t="shared" si="116"/>
        <v>7200</v>
      </c>
    </row>
    <row r="368" spans="1:7" ht="13.9" customHeight="1">
      <c r="A368" s="42" t="s">
        <v>4</v>
      </c>
      <c r="B368" s="58">
        <v>35</v>
      </c>
      <c r="C368" s="70" t="s">
        <v>9</v>
      </c>
      <c r="D368" s="12">
        <f>D263+D267+D271+D275+D279+D283+D287+D291+D295+D299+D303+D307+D311+D315+D319+D323+D327+D331+D335+D339+D343+D347+D351+D355+D359+D363+D367</f>
        <v>0</v>
      </c>
      <c r="E368" s="14">
        <f t="shared" ref="E368:G368" si="117">E263+E267+E271+E275+E279+E283+E287+E291+E295+E299+E303+E307+E311+E315+E319+E323+E327+E331+E335+E339+E343+E347+E351+E355+E359+E363+E367</f>
        <v>359696</v>
      </c>
      <c r="F368" s="14">
        <f t="shared" si="117"/>
        <v>359696</v>
      </c>
      <c r="G368" s="14">
        <f t="shared" si="117"/>
        <v>300787</v>
      </c>
    </row>
    <row r="369" spans="1:7">
      <c r="A369" s="42"/>
      <c r="B369" s="90"/>
      <c r="C369" s="91"/>
      <c r="D369" s="3"/>
      <c r="E369" s="4"/>
      <c r="F369" s="4"/>
      <c r="G369" s="3"/>
    </row>
    <row r="370" spans="1:7" ht="13.9" customHeight="1">
      <c r="A370" s="42"/>
      <c r="B370" s="58">
        <v>45</v>
      </c>
      <c r="C370" s="70" t="s">
        <v>118</v>
      </c>
      <c r="D370" s="68"/>
      <c r="E370" s="68"/>
      <c r="F370" s="68"/>
      <c r="G370" s="68"/>
    </row>
    <row r="371" spans="1:7" ht="15" customHeight="1">
      <c r="A371" s="42"/>
      <c r="B371" s="90">
        <v>51</v>
      </c>
      <c r="C371" s="91" t="s">
        <v>309</v>
      </c>
      <c r="D371" s="3"/>
      <c r="E371" s="4"/>
      <c r="F371" s="4"/>
      <c r="G371" s="4"/>
    </row>
    <row r="372" spans="1:7" ht="15" customHeight="1">
      <c r="A372" s="42"/>
      <c r="B372" s="90" t="s">
        <v>221</v>
      </c>
      <c r="C372" s="91" t="s">
        <v>202</v>
      </c>
      <c r="D372" s="4">
        <v>38608</v>
      </c>
      <c r="E372" s="3">
        <v>0</v>
      </c>
      <c r="F372" s="3">
        <v>0</v>
      </c>
      <c r="G372" s="2">
        <v>0</v>
      </c>
    </row>
    <row r="373" spans="1:7" ht="15" customHeight="1">
      <c r="A373" s="42" t="s">
        <v>4</v>
      </c>
      <c r="B373" s="90">
        <v>51</v>
      </c>
      <c r="C373" s="91" t="s">
        <v>309</v>
      </c>
      <c r="D373" s="6">
        <f t="shared" ref="D373:G373" si="118">D372</f>
        <v>38608</v>
      </c>
      <c r="E373" s="5">
        <f t="shared" si="118"/>
        <v>0</v>
      </c>
      <c r="F373" s="5">
        <f t="shared" ref="F373" si="119">F372</f>
        <v>0</v>
      </c>
      <c r="G373" s="5">
        <f t="shared" si="118"/>
        <v>0</v>
      </c>
    </row>
    <row r="374" spans="1:7">
      <c r="A374" s="42"/>
      <c r="B374" s="90"/>
      <c r="C374" s="91"/>
      <c r="D374" s="20"/>
      <c r="E374" s="20"/>
      <c r="F374" s="20"/>
      <c r="G374" s="21"/>
    </row>
    <row r="375" spans="1:7" ht="25.5">
      <c r="A375" s="42"/>
      <c r="B375" s="90">
        <v>52</v>
      </c>
      <c r="C375" s="91" t="s">
        <v>223</v>
      </c>
      <c r="D375" s="3"/>
      <c r="E375" s="4"/>
      <c r="F375" s="4"/>
      <c r="G375" s="4"/>
    </row>
    <row r="376" spans="1:7" ht="15" customHeight="1">
      <c r="A376" s="42"/>
      <c r="B376" s="90" t="s">
        <v>224</v>
      </c>
      <c r="C376" s="91" t="s">
        <v>202</v>
      </c>
      <c r="D376" s="3">
        <v>0</v>
      </c>
      <c r="E376" s="4">
        <v>15000</v>
      </c>
      <c r="F376" s="4">
        <v>15000</v>
      </c>
      <c r="G376" s="2">
        <v>0</v>
      </c>
    </row>
    <row r="377" spans="1:7" ht="25.5">
      <c r="A377" s="42" t="s">
        <v>4</v>
      </c>
      <c r="B377" s="90">
        <v>52</v>
      </c>
      <c r="C377" s="91" t="s">
        <v>223</v>
      </c>
      <c r="D377" s="5">
        <f t="shared" ref="D377:G377" si="120">D376</f>
        <v>0</v>
      </c>
      <c r="E377" s="6">
        <f t="shared" si="120"/>
        <v>15000</v>
      </c>
      <c r="F377" s="6">
        <f t="shared" ref="F377" si="121">F376</f>
        <v>15000</v>
      </c>
      <c r="G377" s="5">
        <f t="shared" si="120"/>
        <v>0</v>
      </c>
    </row>
    <row r="378" spans="1:7">
      <c r="A378" s="42"/>
      <c r="B378" s="90"/>
      <c r="C378" s="91"/>
      <c r="D378" s="3"/>
      <c r="E378" s="3"/>
      <c r="F378" s="3"/>
      <c r="G378" s="4"/>
    </row>
    <row r="379" spans="1:7" ht="27" customHeight="1">
      <c r="A379" s="42"/>
      <c r="B379" s="90">
        <v>54</v>
      </c>
      <c r="C379" s="91" t="s">
        <v>225</v>
      </c>
      <c r="D379" s="3"/>
      <c r="E379" s="4"/>
      <c r="F379" s="4"/>
      <c r="G379" s="4"/>
    </row>
    <row r="380" spans="1:7" ht="15" customHeight="1">
      <c r="A380" s="42"/>
      <c r="B380" s="90" t="s">
        <v>226</v>
      </c>
      <c r="C380" s="91" t="s">
        <v>202</v>
      </c>
      <c r="D380" s="3">
        <v>0</v>
      </c>
      <c r="E380" s="4">
        <v>4235</v>
      </c>
      <c r="F380" s="4">
        <v>4235</v>
      </c>
      <c r="G380" s="3">
        <v>0</v>
      </c>
    </row>
    <row r="381" spans="1:7" ht="27.6" customHeight="1">
      <c r="A381" s="42" t="s">
        <v>4</v>
      </c>
      <c r="B381" s="90">
        <v>54</v>
      </c>
      <c r="C381" s="91" t="s">
        <v>225</v>
      </c>
      <c r="D381" s="5">
        <f t="shared" ref="D381:G381" si="122">D380</f>
        <v>0</v>
      </c>
      <c r="E381" s="6">
        <f t="shared" si="122"/>
        <v>4235</v>
      </c>
      <c r="F381" s="6">
        <f t="shared" ref="F381" si="123">F380</f>
        <v>4235</v>
      </c>
      <c r="G381" s="5">
        <f t="shared" si="122"/>
        <v>0</v>
      </c>
    </row>
    <row r="382" spans="1:7" ht="12.75" customHeight="1">
      <c r="A382" s="42"/>
      <c r="B382" s="90"/>
      <c r="C382" s="91"/>
      <c r="D382" s="3"/>
      <c r="E382" s="3"/>
      <c r="F382" s="3"/>
      <c r="G382" s="4"/>
    </row>
    <row r="383" spans="1:7" ht="28.15" customHeight="1">
      <c r="A383" s="42"/>
      <c r="B383" s="90">
        <v>55</v>
      </c>
      <c r="C383" s="91" t="s">
        <v>227</v>
      </c>
      <c r="D383" s="3"/>
      <c r="E383" s="4"/>
      <c r="F383" s="4"/>
      <c r="G383" s="4"/>
    </row>
    <row r="384" spans="1:7" ht="15" customHeight="1">
      <c r="A384" s="42"/>
      <c r="B384" s="90" t="s">
        <v>228</v>
      </c>
      <c r="C384" s="91" t="s">
        <v>202</v>
      </c>
      <c r="D384" s="2">
        <v>0</v>
      </c>
      <c r="E384" s="7">
        <v>5000</v>
      </c>
      <c r="F384" s="7">
        <v>5000</v>
      </c>
      <c r="G384" s="2">
        <v>0</v>
      </c>
    </row>
    <row r="385" spans="1:7" ht="30.6" customHeight="1">
      <c r="A385" s="42" t="s">
        <v>4</v>
      </c>
      <c r="B385" s="90">
        <v>55</v>
      </c>
      <c r="C385" s="91" t="s">
        <v>227</v>
      </c>
      <c r="D385" s="2">
        <f t="shared" ref="D385:G385" si="124">D384</f>
        <v>0</v>
      </c>
      <c r="E385" s="7">
        <f t="shared" si="124"/>
        <v>5000</v>
      </c>
      <c r="F385" s="7">
        <f t="shared" ref="F385" si="125">F384</f>
        <v>5000</v>
      </c>
      <c r="G385" s="2">
        <f t="shared" si="124"/>
        <v>0</v>
      </c>
    </row>
    <row r="386" spans="1:7" ht="10.5" customHeight="1">
      <c r="A386" s="42"/>
      <c r="B386" s="90"/>
      <c r="C386" s="91"/>
      <c r="D386" s="3"/>
      <c r="E386" s="3"/>
      <c r="F386" s="3"/>
      <c r="G386" s="4"/>
    </row>
    <row r="387" spans="1:7" ht="38.25">
      <c r="A387" s="42"/>
      <c r="B387" s="90">
        <v>58</v>
      </c>
      <c r="C387" s="91" t="s">
        <v>229</v>
      </c>
      <c r="D387" s="3"/>
      <c r="E387" s="4"/>
      <c r="F387" s="4"/>
      <c r="G387" s="4"/>
    </row>
    <row r="388" spans="1:7" ht="15" customHeight="1">
      <c r="A388" s="71"/>
      <c r="B388" s="102" t="s">
        <v>230</v>
      </c>
      <c r="C388" s="103" t="s">
        <v>202</v>
      </c>
      <c r="D388" s="2">
        <v>0</v>
      </c>
      <c r="E388" s="7">
        <v>27000</v>
      </c>
      <c r="F388" s="7">
        <v>27000</v>
      </c>
      <c r="G388" s="2">
        <v>0</v>
      </c>
    </row>
    <row r="389" spans="1:7" ht="38.25">
      <c r="A389" s="42" t="s">
        <v>4</v>
      </c>
      <c r="B389" s="90">
        <v>58</v>
      </c>
      <c r="C389" s="91" t="s">
        <v>229</v>
      </c>
      <c r="D389" s="2">
        <f t="shared" ref="D389:G389" si="126">D388</f>
        <v>0</v>
      </c>
      <c r="E389" s="7">
        <f t="shared" si="126"/>
        <v>27000</v>
      </c>
      <c r="F389" s="7">
        <f t="shared" ref="F389" si="127">F388</f>
        <v>27000</v>
      </c>
      <c r="G389" s="2">
        <f t="shared" si="126"/>
        <v>0</v>
      </c>
    </row>
    <row r="390" spans="1:7" ht="10.5" customHeight="1">
      <c r="A390" s="42"/>
      <c r="B390" s="90"/>
      <c r="C390" s="91"/>
      <c r="D390" s="3"/>
      <c r="E390" s="3"/>
      <c r="F390" s="3"/>
      <c r="G390" s="4"/>
    </row>
    <row r="391" spans="1:7" ht="39.950000000000003" customHeight="1">
      <c r="A391" s="42"/>
      <c r="B391" s="90">
        <v>66</v>
      </c>
      <c r="C391" s="91" t="s">
        <v>273</v>
      </c>
      <c r="D391" s="3"/>
      <c r="E391" s="3"/>
      <c r="F391" s="3"/>
      <c r="G391" s="4"/>
    </row>
    <row r="392" spans="1:7">
      <c r="A392" s="42"/>
      <c r="B392" s="90" t="s">
        <v>308</v>
      </c>
      <c r="C392" s="91" t="s">
        <v>202</v>
      </c>
      <c r="D392" s="4">
        <v>122453</v>
      </c>
      <c r="E392" s="3">
        <v>0</v>
      </c>
      <c r="F392" s="3">
        <v>0</v>
      </c>
      <c r="G392" s="2">
        <v>0</v>
      </c>
    </row>
    <row r="393" spans="1:7" ht="39.950000000000003" customHeight="1">
      <c r="A393" s="104" t="s">
        <v>4</v>
      </c>
      <c r="B393" s="108">
        <v>66</v>
      </c>
      <c r="C393" s="109" t="s">
        <v>273</v>
      </c>
      <c r="D393" s="6">
        <f t="shared" ref="D393:G393" si="128">D392</f>
        <v>122453</v>
      </c>
      <c r="E393" s="5">
        <f t="shared" si="128"/>
        <v>0</v>
      </c>
      <c r="F393" s="5">
        <f t="shared" ref="F393" si="129">F392</f>
        <v>0</v>
      </c>
      <c r="G393" s="5">
        <f t="shared" si="128"/>
        <v>0</v>
      </c>
    </row>
    <row r="394" spans="1:7">
      <c r="A394" s="104" t="s">
        <v>4</v>
      </c>
      <c r="B394" s="167">
        <v>45</v>
      </c>
      <c r="C394" s="122" t="s">
        <v>118</v>
      </c>
      <c r="D394" s="7">
        <f>D373+D377+D381+D385+D389+D393</f>
        <v>161061</v>
      </c>
      <c r="E394" s="7">
        <f t="shared" ref="E394:G394" si="130">E373+E377+E381+E385+E389+E393</f>
        <v>51235</v>
      </c>
      <c r="F394" s="7">
        <f t="shared" si="130"/>
        <v>51235</v>
      </c>
      <c r="G394" s="7">
        <f t="shared" si="130"/>
        <v>0</v>
      </c>
    </row>
    <row r="395" spans="1:7">
      <c r="A395" s="104"/>
      <c r="B395" s="167"/>
      <c r="C395" s="122"/>
      <c r="D395" s="3"/>
      <c r="E395" s="3"/>
      <c r="F395" s="3"/>
      <c r="G395" s="4"/>
    </row>
    <row r="396" spans="1:7">
      <c r="A396" s="104"/>
      <c r="B396" s="167">
        <v>46</v>
      </c>
      <c r="C396" s="122" t="s">
        <v>120</v>
      </c>
      <c r="D396" s="3"/>
      <c r="E396" s="3"/>
      <c r="F396" s="3"/>
      <c r="G396" s="4"/>
    </row>
    <row r="397" spans="1:7" ht="25.5">
      <c r="A397" s="104"/>
      <c r="B397" s="167">
        <v>50</v>
      </c>
      <c r="C397" s="122" t="s">
        <v>310</v>
      </c>
      <c r="D397" s="3"/>
      <c r="E397" s="3"/>
      <c r="F397" s="3"/>
      <c r="G397" s="4"/>
    </row>
    <row r="398" spans="1:7">
      <c r="A398" s="42"/>
      <c r="B398" s="58" t="s">
        <v>236</v>
      </c>
      <c r="C398" s="91" t="s">
        <v>202</v>
      </c>
      <c r="D398" s="3">
        <v>0</v>
      </c>
      <c r="E398" s="3">
        <v>0</v>
      </c>
      <c r="F398" s="3">
        <v>0</v>
      </c>
      <c r="G398" s="7">
        <v>10000</v>
      </c>
    </row>
    <row r="399" spans="1:7" ht="25.5">
      <c r="A399" s="42" t="s">
        <v>4</v>
      </c>
      <c r="B399" s="58">
        <v>50</v>
      </c>
      <c r="C399" s="70" t="s">
        <v>310</v>
      </c>
      <c r="D399" s="5">
        <f t="shared" ref="D399:G399" si="131">D398</f>
        <v>0</v>
      </c>
      <c r="E399" s="5">
        <f t="shared" si="131"/>
        <v>0</v>
      </c>
      <c r="F399" s="5">
        <f t="shared" ref="F399" si="132">F398</f>
        <v>0</v>
      </c>
      <c r="G399" s="6">
        <f t="shared" si="131"/>
        <v>10000</v>
      </c>
    </row>
    <row r="400" spans="1:7">
      <c r="A400" s="42"/>
      <c r="B400" s="58"/>
      <c r="C400" s="70"/>
      <c r="D400" s="3"/>
      <c r="E400" s="3"/>
      <c r="F400" s="3"/>
      <c r="G400" s="4"/>
    </row>
    <row r="401" spans="1:7" ht="31.15" customHeight="1">
      <c r="A401" s="42"/>
      <c r="B401" s="58">
        <v>54</v>
      </c>
      <c r="C401" s="70" t="s">
        <v>243</v>
      </c>
      <c r="D401" s="3"/>
      <c r="E401" s="3"/>
      <c r="F401" s="3"/>
      <c r="G401" s="4"/>
    </row>
    <row r="402" spans="1:7">
      <c r="A402" s="42"/>
      <c r="B402" s="58" t="s">
        <v>255</v>
      </c>
      <c r="C402" s="70" t="s">
        <v>202</v>
      </c>
      <c r="D402" s="3">
        <v>0</v>
      </c>
      <c r="E402" s="4">
        <v>5449</v>
      </c>
      <c r="F402" s="4">
        <v>5449</v>
      </c>
      <c r="G402" s="3">
        <v>0</v>
      </c>
    </row>
    <row r="403" spans="1:7" ht="25.5">
      <c r="A403" s="42" t="s">
        <v>4</v>
      </c>
      <c r="B403" s="58">
        <v>54</v>
      </c>
      <c r="C403" s="70" t="s">
        <v>243</v>
      </c>
      <c r="D403" s="5">
        <f t="shared" ref="D403:G403" si="133">D402</f>
        <v>0</v>
      </c>
      <c r="E403" s="6">
        <f t="shared" si="133"/>
        <v>5449</v>
      </c>
      <c r="F403" s="6">
        <f t="shared" ref="F403" si="134">F402</f>
        <v>5449</v>
      </c>
      <c r="G403" s="5">
        <f t="shared" si="133"/>
        <v>0</v>
      </c>
    </row>
    <row r="404" spans="1:7">
      <c r="A404" s="42"/>
      <c r="B404" s="58"/>
      <c r="C404" s="70"/>
      <c r="D404" s="3"/>
      <c r="E404" s="3"/>
      <c r="F404" s="3"/>
      <c r="G404" s="4"/>
    </row>
    <row r="405" spans="1:7">
      <c r="A405" s="42"/>
      <c r="B405" s="58">
        <v>55</v>
      </c>
      <c r="C405" s="70" t="s">
        <v>322</v>
      </c>
      <c r="D405" s="3"/>
      <c r="E405" s="3"/>
      <c r="F405" s="3"/>
      <c r="G405" s="4"/>
    </row>
    <row r="406" spans="1:7">
      <c r="A406" s="42"/>
      <c r="B406" s="58" t="s">
        <v>323</v>
      </c>
      <c r="C406" s="70" t="s">
        <v>202</v>
      </c>
      <c r="D406" s="4">
        <v>50000</v>
      </c>
      <c r="E406" s="4">
        <v>50000</v>
      </c>
      <c r="F406" s="4">
        <f>50000+43500</f>
        <v>93500</v>
      </c>
      <c r="G406" s="3">
        <v>0</v>
      </c>
    </row>
    <row r="407" spans="1:7">
      <c r="A407" s="42" t="s">
        <v>4</v>
      </c>
      <c r="B407" s="58">
        <v>55</v>
      </c>
      <c r="C407" s="70" t="s">
        <v>322</v>
      </c>
      <c r="D407" s="6">
        <f t="shared" ref="D407:G407" si="135">D406</f>
        <v>50000</v>
      </c>
      <c r="E407" s="6">
        <f t="shared" si="135"/>
        <v>50000</v>
      </c>
      <c r="F407" s="6">
        <f t="shared" ref="F407" si="136">F406</f>
        <v>93500</v>
      </c>
      <c r="G407" s="5">
        <f t="shared" si="135"/>
        <v>0</v>
      </c>
    </row>
    <row r="408" spans="1:7">
      <c r="A408" s="42" t="s">
        <v>4</v>
      </c>
      <c r="B408" s="58">
        <v>46</v>
      </c>
      <c r="C408" s="70" t="s">
        <v>120</v>
      </c>
      <c r="D408" s="6">
        <f>D399+D403+D407</f>
        <v>50000</v>
      </c>
      <c r="E408" s="6">
        <f t="shared" ref="E408:G408" si="137">E399+E403+E407</f>
        <v>55449</v>
      </c>
      <c r="F408" s="6">
        <f t="shared" si="137"/>
        <v>98949</v>
      </c>
      <c r="G408" s="6">
        <f t="shared" si="137"/>
        <v>10000</v>
      </c>
    </row>
    <row r="409" spans="1:7">
      <c r="A409" s="42"/>
      <c r="B409" s="58"/>
      <c r="C409" s="70"/>
      <c r="D409" s="3"/>
      <c r="E409" s="3"/>
      <c r="F409" s="3"/>
      <c r="G409" s="4"/>
    </row>
    <row r="410" spans="1:7">
      <c r="A410" s="42"/>
      <c r="B410" s="58">
        <v>47</v>
      </c>
      <c r="C410" s="70" t="s">
        <v>122</v>
      </c>
      <c r="D410" s="3"/>
      <c r="E410" s="3"/>
      <c r="F410" s="3"/>
      <c r="G410" s="4"/>
    </row>
    <row r="411" spans="1:7">
      <c r="A411" s="42"/>
      <c r="B411" s="58">
        <v>52</v>
      </c>
      <c r="C411" s="70" t="s">
        <v>240</v>
      </c>
      <c r="D411" s="3"/>
      <c r="E411" s="3"/>
      <c r="F411" s="3"/>
      <c r="G411" s="4"/>
    </row>
    <row r="412" spans="1:7">
      <c r="A412" s="42"/>
      <c r="B412" s="58" t="s">
        <v>253</v>
      </c>
      <c r="C412" s="91" t="s">
        <v>202</v>
      </c>
      <c r="D412" s="3">
        <v>0</v>
      </c>
      <c r="E412" s="4">
        <v>4909</v>
      </c>
      <c r="F412" s="4">
        <v>4909</v>
      </c>
      <c r="G412" s="3">
        <v>0</v>
      </c>
    </row>
    <row r="413" spans="1:7">
      <c r="A413" s="42" t="s">
        <v>4</v>
      </c>
      <c r="B413" s="58">
        <v>52</v>
      </c>
      <c r="C413" s="70" t="s">
        <v>240</v>
      </c>
      <c r="D413" s="5">
        <f t="shared" ref="D413:G413" si="138">D412</f>
        <v>0</v>
      </c>
      <c r="E413" s="6">
        <f t="shared" si="138"/>
        <v>4909</v>
      </c>
      <c r="F413" s="6">
        <f t="shared" ref="F413" si="139">F412</f>
        <v>4909</v>
      </c>
      <c r="G413" s="5">
        <f t="shared" si="138"/>
        <v>0</v>
      </c>
    </row>
    <row r="414" spans="1:7" ht="12.75" customHeight="1">
      <c r="A414" s="42"/>
      <c r="B414" s="58"/>
      <c r="C414" s="70"/>
      <c r="D414" s="3"/>
      <c r="E414" s="3"/>
      <c r="F414" s="3"/>
      <c r="G414" s="4"/>
    </row>
    <row r="415" spans="1:7" ht="25.5">
      <c r="A415" s="42"/>
      <c r="B415" s="58">
        <v>53</v>
      </c>
      <c r="C415" s="70" t="s">
        <v>311</v>
      </c>
      <c r="D415" s="3"/>
      <c r="E415" s="3"/>
      <c r="F415" s="3"/>
      <c r="G415" s="4"/>
    </row>
    <row r="416" spans="1:7">
      <c r="A416" s="42"/>
      <c r="B416" s="58" t="s">
        <v>254</v>
      </c>
      <c r="C416" s="91" t="s">
        <v>202</v>
      </c>
      <c r="D416" s="3">
        <v>0</v>
      </c>
      <c r="E416" s="4">
        <v>1009</v>
      </c>
      <c r="F416" s="4">
        <v>1009</v>
      </c>
      <c r="G416" s="3">
        <v>0</v>
      </c>
    </row>
    <row r="417" spans="1:7" ht="25.5">
      <c r="A417" s="42" t="s">
        <v>4</v>
      </c>
      <c r="B417" s="58">
        <v>53</v>
      </c>
      <c r="C417" s="70" t="s">
        <v>311</v>
      </c>
      <c r="D417" s="5">
        <f t="shared" ref="D417:G417" si="140">D416</f>
        <v>0</v>
      </c>
      <c r="E417" s="6">
        <f t="shared" si="140"/>
        <v>1009</v>
      </c>
      <c r="F417" s="6">
        <f t="shared" ref="F417" si="141">F416</f>
        <v>1009</v>
      </c>
      <c r="G417" s="5">
        <f t="shared" si="140"/>
        <v>0</v>
      </c>
    </row>
    <row r="418" spans="1:7" ht="9.9499999999999993" customHeight="1">
      <c r="A418" s="42"/>
      <c r="B418" s="58"/>
      <c r="C418" s="70"/>
      <c r="D418" s="20"/>
      <c r="E418" s="21"/>
      <c r="F418" s="21"/>
      <c r="G418" s="20"/>
    </row>
    <row r="419" spans="1:7">
      <c r="A419" s="42"/>
      <c r="B419" s="58">
        <v>54</v>
      </c>
      <c r="C419" s="70" t="s">
        <v>274</v>
      </c>
      <c r="D419" s="3"/>
      <c r="E419" s="3"/>
      <c r="F419" s="3"/>
      <c r="G419" s="4"/>
    </row>
    <row r="420" spans="1:7">
      <c r="A420" s="42"/>
      <c r="B420" s="58" t="s">
        <v>275</v>
      </c>
      <c r="C420" s="91" t="s">
        <v>276</v>
      </c>
      <c r="D420" s="4">
        <v>7000</v>
      </c>
      <c r="E420" s="3">
        <v>0</v>
      </c>
      <c r="F420" s="3">
        <v>0</v>
      </c>
      <c r="G420" s="7">
        <v>14000</v>
      </c>
    </row>
    <row r="421" spans="1:7">
      <c r="A421" s="42" t="s">
        <v>4</v>
      </c>
      <c r="B421" s="58">
        <v>54</v>
      </c>
      <c r="C421" s="70" t="s">
        <v>274</v>
      </c>
      <c r="D421" s="6">
        <f t="shared" ref="D421:G421" si="142">D420</f>
        <v>7000</v>
      </c>
      <c r="E421" s="5">
        <f t="shared" si="142"/>
        <v>0</v>
      </c>
      <c r="F421" s="5">
        <f t="shared" ref="F421" si="143">F420</f>
        <v>0</v>
      </c>
      <c r="G421" s="6">
        <f t="shared" si="142"/>
        <v>14000</v>
      </c>
    </row>
    <row r="422" spans="1:7">
      <c r="A422" s="71" t="s">
        <v>4</v>
      </c>
      <c r="B422" s="97">
        <v>47</v>
      </c>
      <c r="C422" s="98" t="s">
        <v>122</v>
      </c>
      <c r="D422" s="6">
        <f>D413+D417+D421</f>
        <v>7000</v>
      </c>
      <c r="E422" s="6">
        <f t="shared" ref="E422:G422" si="144">E413+E417+E421</f>
        <v>5918</v>
      </c>
      <c r="F422" s="6">
        <f t="shared" si="144"/>
        <v>5918</v>
      </c>
      <c r="G422" s="6">
        <f t="shared" si="144"/>
        <v>14000</v>
      </c>
    </row>
    <row r="423" spans="1:7" ht="9.9499999999999993" customHeight="1">
      <c r="A423" s="42"/>
      <c r="B423" s="58"/>
      <c r="C423" s="70"/>
      <c r="D423" s="3"/>
      <c r="E423" s="3"/>
      <c r="F423" s="3"/>
      <c r="G423" s="4"/>
    </row>
    <row r="424" spans="1:7">
      <c r="A424" s="42"/>
      <c r="B424" s="58">
        <v>48</v>
      </c>
      <c r="C424" s="70" t="s">
        <v>124</v>
      </c>
      <c r="D424" s="3"/>
      <c r="E424" s="3"/>
      <c r="F424" s="3"/>
      <c r="G424" s="4"/>
    </row>
    <row r="425" spans="1:7" ht="25.5">
      <c r="A425" s="42"/>
      <c r="B425" s="58">
        <v>53</v>
      </c>
      <c r="C425" s="70" t="s">
        <v>234</v>
      </c>
      <c r="D425" s="3"/>
      <c r="E425" s="3"/>
      <c r="F425" s="3"/>
      <c r="G425" s="4"/>
    </row>
    <row r="426" spans="1:7">
      <c r="A426" s="42"/>
      <c r="B426" s="58" t="s">
        <v>235</v>
      </c>
      <c r="C426" s="70" t="s">
        <v>202</v>
      </c>
      <c r="D426" s="3">
        <v>0</v>
      </c>
      <c r="E426" s="4">
        <v>5000</v>
      </c>
      <c r="F426" s="4">
        <v>5000</v>
      </c>
      <c r="G426" s="3">
        <v>0</v>
      </c>
    </row>
    <row r="427" spans="1:7" ht="25.5">
      <c r="A427" s="42" t="s">
        <v>4</v>
      </c>
      <c r="B427" s="58">
        <v>53</v>
      </c>
      <c r="C427" s="70" t="s">
        <v>234</v>
      </c>
      <c r="D427" s="5">
        <f t="shared" ref="D427:G427" si="145">D426</f>
        <v>0</v>
      </c>
      <c r="E427" s="6">
        <f t="shared" si="145"/>
        <v>5000</v>
      </c>
      <c r="F427" s="6">
        <f t="shared" ref="F427" si="146">F426</f>
        <v>5000</v>
      </c>
      <c r="G427" s="5">
        <f t="shared" si="145"/>
        <v>0</v>
      </c>
    </row>
    <row r="428" spans="1:7" ht="38.25">
      <c r="A428" s="42"/>
      <c r="B428" s="99">
        <v>64</v>
      </c>
      <c r="C428" s="70" t="s">
        <v>307</v>
      </c>
      <c r="E428" s="24"/>
      <c r="F428" s="24"/>
      <c r="G428" s="38"/>
    </row>
    <row r="429" spans="1:7">
      <c r="A429" s="42"/>
      <c r="B429" s="99" t="s">
        <v>262</v>
      </c>
      <c r="C429" s="70" t="s">
        <v>202</v>
      </c>
      <c r="D429" s="19">
        <v>110000</v>
      </c>
      <c r="E429" s="11">
        <v>0</v>
      </c>
      <c r="F429" s="11">
        <v>0</v>
      </c>
      <c r="G429" s="3">
        <v>0</v>
      </c>
    </row>
    <row r="430" spans="1:7" ht="38.25">
      <c r="A430" s="42" t="s">
        <v>4</v>
      </c>
      <c r="B430" s="99">
        <v>64</v>
      </c>
      <c r="C430" s="70" t="s">
        <v>307</v>
      </c>
      <c r="D430" s="6">
        <f t="shared" ref="D430:G430" si="147">D429</f>
        <v>110000</v>
      </c>
      <c r="E430" s="5">
        <f t="shared" si="147"/>
        <v>0</v>
      </c>
      <c r="F430" s="5">
        <f t="shared" ref="F430" si="148">F429</f>
        <v>0</v>
      </c>
      <c r="G430" s="5">
        <f t="shared" si="147"/>
        <v>0</v>
      </c>
    </row>
    <row r="431" spans="1:7" ht="11.1" customHeight="1">
      <c r="A431" s="42"/>
      <c r="B431" s="99"/>
      <c r="C431" s="70"/>
      <c r="D431" s="20"/>
      <c r="E431" s="20"/>
      <c r="F431" s="20"/>
      <c r="G431" s="3"/>
    </row>
    <row r="432" spans="1:7">
      <c r="A432" s="42"/>
      <c r="B432" s="58">
        <v>67</v>
      </c>
      <c r="C432" s="70" t="s">
        <v>345</v>
      </c>
      <c r="D432" s="3"/>
      <c r="E432" s="3"/>
      <c r="F432" s="3"/>
      <c r="G432" s="4"/>
    </row>
    <row r="433" spans="1:7" ht="14.25" customHeight="1">
      <c r="A433" s="42"/>
      <c r="B433" s="58" t="s">
        <v>320</v>
      </c>
      <c r="C433" s="70" t="s">
        <v>202</v>
      </c>
      <c r="D433" s="3">
        <v>0</v>
      </c>
      <c r="E433" s="4">
        <v>3377</v>
      </c>
      <c r="F433" s="4">
        <v>3377</v>
      </c>
      <c r="G433" s="2">
        <v>0</v>
      </c>
    </row>
    <row r="434" spans="1:7">
      <c r="A434" s="42" t="s">
        <v>4</v>
      </c>
      <c r="B434" s="58">
        <v>67</v>
      </c>
      <c r="C434" s="70" t="s">
        <v>237</v>
      </c>
      <c r="D434" s="5">
        <f t="shared" ref="D434:G434" si="149">D433</f>
        <v>0</v>
      </c>
      <c r="E434" s="6">
        <f t="shared" si="149"/>
        <v>3377</v>
      </c>
      <c r="F434" s="6">
        <f t="shared" ref="F434" si="150">F433</f>
        <v>3377</v>
      </c>
      <c r="G434" s="5">
        <f t="shared" si="149"/>
        <v>0</v>
      </c>
    </row>
    <row r="435" spans="1:7">
      <c r="A435" s="42"/>
      <c r="B435" s="58"/>
      <c r="C435" s="70"/>
      <c r="D435" s="3"/>
      <c r="E435" s="4"/>
      <c r="F435" s="4"/>
      <c r="G435" s="3"/>
    </row>
    <row r="436" spans="1:7" ht="30" customHeight="1">
      <c r="A436" s="42"/>
      <c r="B436" s="99">
        <v>68</v>
      </c>
      <c r="C436" s="70" t="s">
        <v>286</v>
      </c>
      <c r="E436" s="24"/>
      <c r="F436" s="24"/>
      <c r="G436" s="38"/>
    </row>
    <row r="437" spans="1:7">
      <c r="A437" s="42"/>
      <c r="B437" s="99" t="s">
        <v>285</v>
      </c>
      <c r="C437" s="70" t="s">
        <v>202</v>
      </c>
      <c r="D437" s="19">
        <v>150000</v>
      </c>
      <c r="E437" s="11">
        <v>0</v>
      </c>
      <c r="F437" s="11">
        <v>0</v>
      </c>
      <c r="G437" s="3">
        <v>0</v>
      </c>
    </row>
    <row r="438" spans="1:7" ht="28.5" customHeight="1">
      <c r="A438" s="42" t="s">
        <v>4</v>
      </c>
      <c r="B438" s="99">
        <v>68</v>
      </c>
      <c r="C438" s="70" t="s">
        <v>287</v>
      </c>
      <c r="D438" s="6">
        <f t="shared" ref="D438:G438" si="151">D437</f>
        <v>150000</v>
      </c>
      <c r="E438" s="5">
        <f t="shared" si="151"/>
        <v>0</v>
      </c>
      <c r="F438" s="5">
        <f t="shared" ref="F438" si="152">F437</f>
        <v>0</v>
      </c>
      <c r="G438" s="5">
        <f t="shared" si="151"/>
        <v>0</v>
      </c>
    </row>
    <row r="439" spans="1:7" ht="11.1" customHeight="1">
      <c r="A439" s="42"/>
      <c r="B439" s="58"/>
      <c r="C439" s="70"/>
      <c r="D439" s="3"/>
      <c r="E439" s="4"/>
      <c r="F439" s="4"/>
      <c r="G439" s="3"/>
    </row>
    <row r="440" spans="1:7" ht="27" customHeight="1">
      <c r="A440" s="42"/>
      <c r="B440" s="99">
        <v>69</v>
      </c>
      <c r="C440" s="70" t="s">
        <v>284</v>
      </c>
      <c r="G440" s="28"/>
    </row>
    <row r="441" spans="1:7">
      <c r="A441" s="42"/>
      <c r="B441" s="99" t="s">
        <v>289</v>
      </c>
      <c r="C441" s="70" t="s">
        <v>202</v>
      </c>
      <c r="D441" s="19">
        <v>7500</v>
      </c>
      <c r="E441" s="19">
        <v>8000</v>
      </c>
      <c r="F441" s="19">
        <v>8000</v>
      </c>
      <c r="G441" s="2">
        <v>0</v>
      </c>
    </row>
    <row r="442" spans="1:7" ht="27.75" customHeight="1">
      <c r="A442" s="42" t="s">
        <v>4</v>
      </c>
      <c r="B442" s="99">
        <v>69</v>
      </c>
      <c r="C442" s="70" t="s">
        <v>284</v>
      </c>
      <c r="D442" s="6">
        <f t="shared" ref="D442:G442" si="153">D441</f>
        <v>7500</v>
      </c>
      <c r="E442" s="6">
        <f t="shared" si="153"/>
        <v>8000</v>
      </c>
      <c r="F442" s="6">
        <f t="shared" ref="F442" si="154">F441</f>
        <v>8000</v>
      </c>
      <c r="G442" s="2">
        <f t="shared" si="153"/>
        <v>0</v>
      </c>
    </row>
    <row r="443" spans="1:7">
      <c r="A443" s="42"/>
      <c r="B443" s="58"/>
      <c r="C443" s="70"/>
      <c r="D443" s="3"/>
      <c r="E443" s="4"/>
      <c r="F443" s="4"/>
      <c r="G443" s="3"/>
    </row>
    <row r="444" spans="1:7" ht="38.25">
      <c r="A444" s="42"/>
      <c r="B444" s="99">
        <v>70</v>
      </c>
      <c r="C444" s="70" t="s">
        <v>312</v>
      </c>
      <c r="G444" s="28"/>
    </row>
    <row r="445" spans="1:7">
      <c r="A445" s="42"/>
      <c r="B445" s="99" t="s">
        <v>299</v>
      </c>
      <c r="C445" s="70" t="s">
        <v>202</v>
      </c>
      <c r="D445" s="19">
        <v>19434</v>
      </c>
      <c r="E445" s="11">
        <v>0</v>
      </c>
      <c r="F445" s="11">
        <v>0</v>
      </c>
      <c r="G445" s="2">
        <v>0</v>
      </c>
    </row>
    <row r="446" spans="1:7" ht="38.25">
      <c r="A446" s="42" t="s">
        <v>4</v>
      </c>
      <c r="B446" s="99">
        <v>70</v>
      </c>
      <c r="C446" s="70" t="s">
        <v>312</v>
      </c>
      <c r="D446" s="6">
        <f t="shared" ref="D446:G446" si="155">D445</f>
        <v>19434</v>
      </c>
      <c r="E446" s="5">
        <f t="shared" si="155"/>
        <v>0</v>
      </c>
      <c r="F446" s="5">
        <f t="shared" ref="F446" si="156">F445</f>
        <v>0</v>
      </c>
      <c r="G446" s="2">
        <f t="shared" si="155"/>
        <v>0</v>
      </c>
    </row>
    <row r="447" spans="1:7">
      <c r="A447" s="42"/>
      <c r="B447" s="58"/>
      <c r="C447" s="70"/>
      <c r="D447" s="3"/>
      <c r="E447" s="4"/>
      <c r="F447" s="4"/>
      <c r="G447" s="3"/>
    </row>
    <row r="448" spans="1:7" ht="27.75" customHeight="1">
      <c r="A448" s="42"/>
      <c r="B448" s="99">
        <v>71</v>
      </c>
      <c r="C448" s="70" t="s">
        <v>301</v>
      </c>
      <c r="G448" s="28"/>
    </row>
    <row r="449" spans="1:7">
      <c r="A449" s="42"/>
      <c r="B449" s="99" t="s">
        <v>300</v>
      </c>
      <c r="C449" s="70" t="s">
        <v>202</v>
      </c>
      <c r="D449" s="19">
        <v>10000</v>
      </c>
      <c r="E449" s="11">
        <v>0</v>
      </c>
      <c r="F449" s="11">
        <v>0</v>
      </c>
      <c r="G449" s="7">
        <v>20000</v>
      </c>
    </row>
    <row r="450" spans="1:7" ht="29.25" customHeight="1">
      <c r="A450" s="42" t="s">
        <v>4</v>
      </c>
      <c r="B450" s="99">
        <v>71</v>
      </c>
      <c r="C450" s="70" t="s">
        <v>301</v>
      </c>
      <c r="D450" s="6">
        <f t="shared" ref="D450:G450" si="157">D449</f>
        <v>10000</v>
      </c>
      <c r="E450" s="5">
        <f t="shared" si="157"/>
        <v>0</v>
      </c>
      <c r="F450" s="5">
        <f t="shared" ref="F450" si="158">F449</f>
        <v>0</v>
      </c>
      <c r="G450" s="7">
        <f t="shared" si="157"/>
        <v>20000</v>
      </c>
    </row>
    <row r="451" spans="1:7">
      <c r="A451" s="42"/>
      <c r="B451" s="58"/>
      <c r="C451" s="70"/>
      <c r="D451" s="3"/>
      <c r="E451" s="4"/>
      <c r="F451" s="4"/>
      <c r="G451" s="3"/>
    </row>
    <row r="452" spans="1:7" ht="25.5">
      <c r="A452" s="42"/>
      <c r="B452" s="99">
        <v>72</v>
      </c>
      <c r="C452" s="70" t="s">
        <v>302</v>
      </c>
      <c r="G452" s="28"/>
    </row>
    <row r="453" spans="1:7">
      <c r="A453" s="42"/>
      <c r="B453" s="99" t="s">
        <v>303</v>
      </c>
      <c r="C453" s="70" t="s">
        <v>202</v>
      </c>
      <c r="D453" s="19">
        <v>9568</v>
      </c>
      <c r="E453" s="11">
        <v>0</v>
      </c>
      <c r="F453" s="11">
        <v>0</v>
      </c>
      <c r="G453" s="2">
        <v>0</v>
      </c>
    </row>
    <row r="454" spans="1:7" ht="25.5">
      <c r="A454" s="71" t="s">
        <v>4</v>
      </c>
      <c r="B454" s="111">
        <v>72</v>
      </c>
      <c r="C454" s="98" t="s">
        <v>302</v>
      </c>
      <c r="D454" s="6">
        <f t="shared" ref="D454:G454" si="159">D453</f>
        <v>9568</v>
      </c>
      <c r="E454" s="5">
        <f t="shared" si="159"/>
        <v>0</v>
      </c>
      <c r="F454" s="5">
        <f t="shared" ref="F454" si="160">F453</f>
        <v>0</v>
      </c>
      <c r="G454" s="2">
        <f t="shared" si="159"/>
        <v>0</v>
      </c>
    </row>
    <row r="455" spans="1:7" ht="9.75" customHeight="1">
      <c r="A455" s="42"/>
      <c r="B455" s="99"/>
      <c r="C455" s="70"/>
      <c r="D455" s="3"/>
      <c r="E455" s="3"/>
      <c r="F455" s="3"/>
      <c r="G455" s="4"/>
    </row>
    <row r="456" spans="1:7" ht="38.25" customHeight="1">
      <c r="A456" s="42"/>
      <c r="B456" s="92">
        <v>73</v>
      </c>
      <c r="C456" s="93" t="s">
        <v>305</v>
      </c>
      <c r="G456" s="38"/>
    </row>
    <row r="457" spans="1:7" ht="15" customHeight="1">
      <c r="A457" s="42"/>
      <c r="B457" s="92" t="s">
        <v>306</v>
      </c>
      <c r="C457" s="93" t="s">
        <v>202</v>
      </c>
      <c r="D457" s="18">
        <v>24999</v>
      </c>
      <c r="E457" s="10">
        <v>0</v>
      </c>
      <c r="F457" s="10">
        <v>0</v>
      </c>
      <c r="G457" s="2">
        <v>0</v>
      </c>
    </row>
    <row r="458" spans="1:7" ht="42" customHeight="1">
      <c r="A458" s="42" t="s">
        <v>4</v>
      </c>
      <c r="B458" s="92">
        <v>73</v>
      </c>
      <c r="C458" s="93" t="s">
        <v>305</v>
      </c>
      <c r="D458" s="6">
        <f t="shared" ref="D458:G458" si="161">D457</f>
        <v>24999</v>
      </c>
      <c r="E458" s="5">
        <f t="shared" si="161"/>
        <v>0</v>
      </c>
      <c r="F458" s="5">
        <f t="shared" ref="F458" si="162">F457</f>
        <v>0</v>
      </c>
      <c r="G458" s="5">
        <f t="shared" si="161"/>
        <v>0</v>
      </c>
    </row>
    <row r="459" spans="1:7">
      <c r="A459" s="42"/>
      <c r="B459" s="99"/>
      <c r="C459" s="70"/>
      <c r="D459" s="3"/>
      <c r="E459" s="3"/>
      <c r="F459" s="3"/>
      <c r="G459" s="4"/>
    </row>
    <row r="460" spans="1:7">
      <c r="A460" s="42"/>
      <c r="B460" s="92">
        <v>75</v>
      </c>
      <c r="C460" s="93" t="s">
        <v>324</v>
      </c>
      <c r="G460" s="38"/>
    </row>
    <row r="461" spans="1:7" ht="15" customHeight="1">
      <c r="A461" s="42"/>
      <c r="B461" s="92" t="s">
        <v>325</v>
      </c>
      <c r="C461" s="93" t="s">
        <v>202</v>
      </c>
      <c r="D461" s="18">
        <v>50000</v>
      </c>
      <c r="E461" s="10">
        <v>0</v>
      </c>
      <c r="F461" s="10">
        <v>0</v>
      </c>
      <c r="G461" s="2">
        <v>0</v>
      </c>
    </row>
    <row r="462" spans="1:7">
      <c r="A462" s="42" t="s">
        <v>4</v>
      </c>
      <c r="B462" s="92">
        <v>75</v>
      </c>
      <c r="C462" s="93" t="s">
        <v>324</v>
      </c>
      <c r="D462" s="6">
        <f t="shared" ref="D462:G462" si="163">D461</f>
        <v>50000</v>
      </c>
      <c r="E462" s="5">
        <f t="shared" si="163"/>
        <v>0</v>
      </c>
      <c r="F462" s="5">
        <f t="shared" ref="F462" si="164">F461</f>
        <v>0</v>
      </c>
      <c r="G462" s="5">
        <f t="shared" si="163"/>
        <v>0</v>
      </c>
    </row>
    <row r="463" spans="1:7">
      <c r="A463" s="42"/>
      <c r="B463" s="92"/>
      <c r="C463" s="93"/>
      <c r="D463" s="20"/>
      <c r="E463" s="20"/>
      <c r="F463" s="20"/>
      <c r="G463" s="20"/>
    </row>
    <row r="464" spans="1:7" ht="25.5">
      <c r="A464" s="42"/>
      <c r="B464" s="92">
        <v>76</v>
      </c>
      <c r="C464" s="107" t="s">
        <v>426</v>
      </c>
      <c r="G464" s="38"/>
    </row>
    <row r="465" spans="1:7" ht="15" customHeight="1">
      <c r="A465" s="42"/>
      <c r="B465" s="92" t="s">
        <v>427</v>
      </c>
      <c r="C465" s="93" t="s">
        <v>202</v>
      </c>
      <c r="D465" s="10">
        <v>0</v>
      </c>
      <c r="E465" s="10">
        <v>0</v>
      </c>
      <c r="F465" s="10">
        <v>0</v>
      </c>
      <c r="G465" s="7">
        <v>6000</v>
      </c>
    </row>
    <row r="466" spans="1:7" ht="25.5">
      <c r="A466" s="42" t="s">
        <v>4</v>
      </c>
      <c r="B466" s="92">
        <v>76</v>
      </c>
      <c r="C466" s="107" t="s">
        <v>426</v>
      </c>
      <c r="D466" s="5">
        <f t="shared" ref="D466:G466" si="165">D465</f>
        <v>0</v>
      </c>
      <c r="E466" s="5">
        <f t="shared" si="165"/>
        <v>0</v>
      </c>
      <c r="F466" s="5">
        <f t="shared" si="165"/>
        <v>0</v>
      </c>
      <c r="G466" s="6">
        <f t="shared" si="165"/>
        <v>6000</v>
      </c>
    </row>
    <row r="467" spans="1:7" s="95" customFormat="1">
      <c r="A467" s="104"/>
      <c r="B467" s="105"/>
      <c r="C467" s="106"/>
      <c r="D467" s="3"/>
      <c r="E467" s="3"/>
      <c r="F467" s="3"/>
      <c r="G467" s="3"/>
    </row>
    <row r="468" spans="1:7" ht="38.25">
      <c r="A468" s="42"/>
      <c r="B468" s="92">
        <v>77</v>
      </c>
      <c r="C468" s="107" t="s">
        <v>430</v>
      </c>
      <c r="G468" s="38"/>
    </row>
    <row r="469" spans="1:7" ht="15" customHeight="1">
      <c r="A469" s="42"/>
      <c r="B469" s="92" t="s">
        <v>429</v>
      </c>
      <c r="C469" s="93" t="s">
        <v>202</v>
      </c>
      <c r="D469" s="10">
        <v>0</v>
      </c>
      <c r="E469" s="10">
        <v>0</v>
      </c>
      <c r="F469" s="10">
        <v>0</v>
      </c>
      <c r="G469" s="7">
        <v>15000</v>
      </c>
    </row>
    <row r="470" spans="1:7" ht="38.25">
      <c r="A470" s="42" t="s">
        <v>4</v>
      </c>
      <c r="B470" s="92">
        <v>77</v>
      </c>
      <c r="C470" s="107" t="s">
        <v>430</v>
      </c>
      <c r="D470" s="5">
        <f t="shared" ref="D470:G470" si="166">D469</f>
        <v>0</v>
      </c>
      <c r="E470" s="5">
        <f t="shared" si="166"/>
        <v>0</v>
      </c>
      <c r="F470" s="5">
        <f t="shared" si="166"/>
        <v>0</v>
      </c>
      <c r="G470" s="6">
        <f t="shared" si="166"/>
        <v>15000</v>
      </c>
    </row>
    <row r="471" spans="1:7" s="95" customFormat="1" ht="9.9499999999999993" customHeight="1">
      <c r="A471" s="104"/>
      <c r="B471" s="105"/>
      <c r="C471" s="106"/>
      <c r="D471" s="3"/>
      <c r="E471" s="3"/>
      <c r="F471" s="3"/>
      <c r="G471" s="3"/>
    </row>
    <row r="472" spans="1:7" ht="25.5">
      <c r="A472" s="42"/>
      <c r="B472" s="92">
        <v>78</v>
      </c>
      <c r="C472" s="107" t="s">
        <v>431</v>
      </c>
      <c r="G472" s="38"/>
    </row>
    <row r="473" spans="1:7" ht="15" customHeight="1">
      <c r="A473" s="42"/>
      <c r="B473" s="92" t="s">
        <v>432</v>
      </c>
      <c r="C473" s="93" t="s">
        <v>202</v>
      </c>
      <c r="D473" s="10">
        <v>0</v>
      </c>
      <c r="E473" s="10">
        <v>0</v>
      </c>
      <c r="F473" s="10">
        <v>0</v>
      </c>
      <c r="G473" s="7">
        <v>5000</v>
      </c>
    </row>
    <row r="474" spans="1:7" ht="25.5">
      <c r="A474" s="42" t="s">
        <v>4</v>
      </c>
      <c r="B474" s="92">
        <v>78</v>
      </c>
      <c r="C474" s="107" t="s">
        <v>431</v>
      </c>
      <c r="D474" s="5">
        <f t="shared" ref="D474:G474" si="167">D473</f>
        <v>0</v>
      </c>
      <c r="E474" s="5">
        <f t="shared" si="167"/>
        <v>0</v>
      </c>
      <c r="F474" s="5">
        <f t="shared" si="167"/>
        <v>0</v>
      </c>
      <c r="G474" s="6">
        <f t="shared" si="167"/>
        <v>5000</v>
      </c>
    </row>
    <row r="475" spans="1:7" s="95" customFormat="1" ht="9.9499999999999993" customHeight="1">
      <c r="A475" s="104"/>
      <c r="B475" s="105"/>
      <c r="C475" s="106"/>
      <c r="D475" s="3"/>
      <c r="E475" s="3"/>
      <c r="F475" s="3"/>
      <c r="G475" s="3"/>
    </row>
    <row r="476" spans="1:7" ht="25.5">
      <c r="A476" s="42"/>
      <c r="B476" s="92">
        <v>79</v>
      </c>
      <c r="C476" s="107" t="s">
        <v>433</v>
      </c>
      <c r="G476" s="38"/>
    </row>
    <row r="477" spans="1:7" ht="15" customHeight="1">
      <c r="A477" s="42"/>
      <c r="B477" s="92" t="s">
        <v>452</v>
      </c>
      <c r="C477" s="93" t="s">
        <v>202</v>
      </c>
      <c r="D477" s="10">
        <v>0</v>
      </c>
      <c r="E477" s="10">
        <v>0</v>
      </c>
      <c r="F477" s="10">
        <v>0</v>
      </c>
      <c r="G477" s="7">
        <v>18000</v>
      </c>
    </row>
    <row r="478" spans="1:7" ht="25.5">
      <c r="A478" s="42" t="s">
        <v>4</v>
      </c>
      <c r="B478" s="92">
        <v>79</v>
      </c>
      <c r="C478" s="107" t="s">
        <v>433</v>
      </c>
      <c r="D478" s="5">
        <f t="shared" ref="D478:G478" si="168">D477</f>
        <v>0</v>
      </c>
      <c r="E478" s="5">
        <f t="shared" si="168"/>
        <v>0</v>
      </c>
      <c r="F478" s="5">
        <f t="shared" si="168"/>
        <v>0</v>
      </c>
      <c r="G478" s="6">
        <f t="shared" si="168"/>
        <v>18000</v>
      </c>
    </row>
    <row r="479" spans="1:7" ht="9.9499999999999993" customHeight="1">
      <c r="A479" s="42"/>
      <c r="B479" s="92"/>
      <c r="C479" s="107"/>
      <c r="D479" s="3"/>
      <c r="E479" s="3"/>
      <c r="F479" s="3"/>
      <c r="G479" s="3"/>
    </row>
    <row r="480" spans="1:7" ht="29.25" customHeight="1">
      <c r="A480" s="42"/>
      <c r="B480" s="92">
        <v>80</v>
      </c>
      <c r="C480" s="94" t="s">
        <v>447</v>
      </c>
      <c r="G480" s="38"/>
    </row>
    <row r="481" spans="1:7" ht="15" customHeight="1">
      <c r="A481" s="42"/>
      <c r="B481" s="92" t="s">
        <v>445</v>
      </c>
      <c r="C481" s="93" t="s">
        <v>202</v>
      </c>
      <c r="D481" s="10">
        <v>0</v>
      </c>
      <c r="E481" s="10">
        <v>0</v>
      </c>
      <c r="F481" s="10">
        <v>0</v>
      </c>
      <c r="G481" s="7">
        <v>5000</v>
      </c>
    </row>
    <row r="482" spans="1:7" ht="29.25" customHeight="1">
      <c r="A482" s="42" t="s">
        <v>4</v>
      </c>
      <c r="B482" s="92">
        <v>80</v>
      </c>
      <c r="C482" s="94" t="s">
        <v>447</v>
      </c>
      <c r="D482" s="5">
        <f t="shared" ref="D482:G482" si="169">D481</f>
        <v>0</v>
      </c>
      <c r="E482" s="5">
        <f t="shared" si="169"/>
        <v>0</v>
      </c>
      <c r="F482" s="5">
        <f t="shared" si="169"/>
        <v>0</v>
      </c>
      <c r="G482" s="6">
        <f t="shared" si="169"/>
        <v>5000</v>
      </c>
    </row>
    <row r="483" spans="1:7" ht="9.9499999999999993" customHeight="1">
      <c r="A483" s="42"/>
      <c r="B483" s="92"/>
      <c r="C483" s="107"/>
      <c r="D483" s="3"/>
      <c r="E483" s="3"/>
      <c r="F483" s="3"/>
      <c r="G483" s="3"/>
    </row>
    <row r="484" spans="1:7" ht="25.5">
      <c r="A484" s="42"/>
      <c r="B484" s="92">
        <v>81</v>
      </c>
      <c r="C484" s="107" t="s">
        <v>448</v>
      </c>
      <c r="G484" s="38"/>
    </row>
    <row r="485" spans="1:7" ht="15" customHeight="1">
      <c r="A485" s="42"/>
      <c r="B485" s="92" t="s">
        <v>446</v>
      </c>
      <c r="C485" s="93" t="s">
        <v>202</v>
      </c>
      <c r="D485" s="10">
        <v>0</v>
      </c>
      <c r="E485" s="10">
        <v>0</v>
      </c>
      <c r="F485" s="10">
        <v>0</v>
      </c>
      <c r="G485" s="7">
        <v>4000</v>
      </c>
    </row>
    <row r="486" spans="1:7" ht="25.5">
      <c r="A486" s="42" t="s">
        <v>4</v>
      </c>
      <c r="B486" s="92">
        <v>81</v>
      </c>
      <c r="C486" s="107" t="s">
        <v>448</v>
      </c>
      <c r="D486" s="5">
        <f t="shared" ref="D486:G486" si="170">D485</f>
        <v>0</v>
      </c>
      <c r="E486" s="5">
        <f t="shared" si="170"/>
        <v>0</v>
      </c>
      <c r="F486" s="5">
        <f t="shared" si="170"/>
        <v>0</v>
      </c>
      <c r="G486" s="6">
        <f t="shared" si="170"/>
        <v>4000</v>
      </c>
    </row>
    <row r="487" spans="1:7">
      <c r="A487" s="71" t="s">
        <v>4</v>
      </c>
      <c r="B487" s="97">
        <v>48</v>
      </c>
      <c r="C487" s="98" t="s">
        <v>124</v>
      </c>
      <c r="D487" s="6">
        <f>D427+D430+D434+D438+D442+D446+D450+D454+D458+D462+D466+D470+D474+D478+D482+D486</f>
        <v>381501</v>
      </c>
      <c r="E487" s="6">
        <f t="shared" ref="E487:G487" si="171">E427+E430+E434+E438+E442+E446+E450+E454+E458+E462+E466+E470+E474+E478+E482+E486</f>
        <v>16377</v>
      </c>
      <c r="F487" s="6">
        <f t="shared" si="171"/>
        <v>16377</v>
      </c>
      <c r="G487" s="6">
        <f t="shared" si="171"/>
        <v>73000</v>
      </c>
    </row>
    <row r="488" spans="1:7">
      <c r="A488" s="42"/>
      <c r="B488" s="90"/>
      <c r="C488" s="91"/>
      <c r="D488" s="4"/>
      <c r="E488" s="4"/>
      <c r="F488" s="4"/>
      <c r="G488" s="4"/>
    </row>
    <row r="489" spans="1:7" ht="13.9" customHeight="1">
      <c r="A489" s="42"/>
      <c r="B489" s="58">
        <v>49</v>
      </c>
      <c r="C489" s="70" t="s">
        <v>125</v>
      </c>
      <c r="D489" s="68"/>
      <c r="E489" s="68"/>
      <c r="F489" s="68"/>
      <c r="G489" s="68"/>
    </row>
    <row r="490" spans="1:7">
      <c r="A490" s="42"/>
      <c r="B490" s="90">
        <v>50</v>
      </c>
      <c r="C490" s="91" t="s">
        <v>222</v>
      </c>
      <c r="D490" s="3"/>
      <c r="E490" s="4"/>
      <c r="F490" s="4"/>
      <c r="G490" s="3"/>
    </row>
    <row r="491" spans="1:7" ht="15" customHeight="1">
      <c r="A491" s="42"/>
      <c r="B491" s="90" t="s">
        <v>231</v>
      </c>
      <c r="C491" s="91" t="s">
        <v>202</v>
      </c>
      <c r="D491" s="3">
        <v>0</v>
      </c>
      <c r="E491" s="4">
        <v>3500</v>
      </c>
      <c r="F491" s="4">
        <v>3500</v>
      </c>
      <c r="G491" s="3">
        <v>0</v>
      </c>
    </row>
    <row r="492" spans="1:7" ht="15" customHeight="1">
      <c r="A492" s="42" t="s">
        <v>4</v>
      </c>
      <c r="B492" s="90">
        <v>50</v>
      </c>
      <c r="C492" s="91" t="s">
        <v>222</v>
      </c>
      <c r="D492" s="5">
        <f t="shared" ref="D492:G492" si="172">D491</f>
        <v>0</v>
      </c>
      <c r="E492" s="6">
        <f t="shared" si="172"/>
        <v>3500</v>
      </c>
      <c r="F492" s="6">
        <f t="shared" ref="F492" si="173">F491</f>
        <v>3500</v>
      </c>
      <c r="G492" s="5">
        <f t="shared" si="172"/>
        <v>0</v>
      </c>
    </row>
    <row r="493" spans="1:7" ht="10.5" customHeight="1">
      <c r="A493" s="42"/>
      <c r="B493" s="90"/>
      <c r="C493" s="91"/>
      <c r="D493" s="20"/>
      <c r="E493" s="21"/>
      <c r="F493" s="21"/>
      <c r="G493" s="20"/>
    </row>
    <row r="494" spans="1:7" ht="39.950000000000003" customHeight="1">
      <c r="A494" s="42"/>
      <c r="B494" s="90">
        <v>56</v>
      </c>
      <c r="C494" s="91" t="s">
        <v>279</v>
      </c>
      <c r="D494" s="3"/>
      <c r="E494" s="4"/>
      <c r="F494" s="4"/>
      <c r="G494" s="4"/>
    </row>
    <row r="495" spans="1:7" ht="15" customHeight="1">
      <c r="A495" s="42"/>
      <c r="B495" s="90" t="s">
        <v>280</v>
      </c>
      <c r="C495" s="91" t="s">
        <v>202</v>
      </c>
      <c r="D495" s="4">
        <v>20789</v>
      </c>
      <c r="E495" s="3">
        <v>0</v>
      </c>
      <c r="F495" s="3">
        <v>0</v>
      </c>
      <c r="G495" s="2">
        <v>0</v>
      </c>
    </row>
    <row r="496" spans="1:7" ht="39.950000000000003" customHeight="1">
      <c r="A496" s="42" t="s">
        <v>4</v>
      </c>
      <c r="B496" s="90">
        <v>56</v>
      </c>
      <c r="C496" s="91" t="s">
        <v>279</v>
      </c>
      <c r="D496" s="6">
        <f t="shared" ref="D496:G496" si="174">D495</f>
        <v>20789</v>
      </c>
      <c r="E496" s="5">
        <f t="shared" si="174"/>
        <v>0</v>
      </c>
      <c r="F496" s="5">
        <f t="shared" ref="F496" si="175">F495</f>
        <v>0</v>
      </c>
      <c r="G496" s="5">
        <f t="shared" si="174"/>
        <v>0</v>
      </c>
    </row>
    <row r="497" spans="1:7" ht="9.75" customHeight="1">
      <c r="A497" s="42"/>
      <c r="B497" s="90"/>
      <c r="C497" s="91"/>
      <c r="D497" s="20"/>
      <c r="E497" s="21"/>
      <c r="F497" s="21"/>
      <c r="G497" s="20"/>
    </row>
    <row r="498" spans="1:7" ht="25.5">
      <c r="A498" s="42"/>
      <c r="B498" s="90">
        <v>63</v>
      </c>
      <c r="C498" s="91" t="s">
        <v>326</v>
      </c>
      <c r="D498" s="3"/>
      <c r="E498" s="4"/>
      <c r="F498" s="4"/>
      <c r="G498" s="4"/>
    </row>
    <row r="499" spans="1:7" ht="15" customHeight="1">
      <c r="A499" s="42"/>
      <c r="B499" s="90" t="s">
        <v>327</v>
      </c>
      <c r="C499" s="91" t="s">
        <v>202</v>
      </c>
      <c r="D499" s="4">
        <v>6024</v>
      </c>
      <c r="E499" s="3">
        <v>0</v>
      </c>
      <c r="F499" s="3">
        <v>0</v>
      </c>
      <c r="G499" s="2">
        <v>0</v>
      </c>
    </row>
    <row r="500" spans="1:7" ht="25.5">
      <c r="A500" s="42" t="s">
        <v>4</v>
      </c>
      <c r="B500" s="90">
        <v>63</v>
      </c>
      <c r="C500" s="91" t="s">
        <v>326</v>
      </c>
      <c r="D500" s="6">
        <f t="shared" ref="D500:G500" si="176">D499</f>
        <v>6024</v>
      </c>
      <c r="E500" s="5">
        <f t="shared" si="176"/>
        <v>0</v>
      </c>
      <c r="F500" s="5">
        <f t="shared" ref="F500" si="177">F499</f>
        <v>0</v>
      </c>
      <c r="G500" s="5">
        <f t="shared" si="176"/>
        <v>0</v>
      </c>
    </row>
    <row r="501" spans="1:7" s="95" customFormat="1" ht="9.9499999999999993" customHeight="1">
      <c r="A501" s="104"/>
      <c r="B501" s="108"/>
      <c r="C501" s="109"/>
      <c r="D501" s="3"/>
      <c r="E501" s="3"/>
      <c r="F501" s="3"/>
      <c r="G501" s="3"/>
    </row>
    <row r="502" spans="1:7" ht="38.25">
      <c r="A502" s="42"/>
      <c r="B502" s="90">
        <v>65</v>
      </c>
      <c r="C502" s="107" t="s">
        <v>437</v>
      </c>
      <c r="D502" s="3"/>
      <c r="E502" s="4"/>
      <c r="F502" s="4"/>
      <c r="G502" s="4"/>
    </row>
    <row r="503" spans="1:7" ht="15" customHeight="1">
      <c r="A503" s="42"/>
      <c r="B503" s="90" t="s">
        <v>434</v>
      </c>
      <c r="C503" s="91" t="s">
        <v>202</v>
      </c>
      <c r="D503" s="3">
        <v>0</v>
      </c>
      <c r="E503" s="3">
        <v>0</v>
      </c>
      <c r="F503" s="3">
        <v>0</v>
      </c>
      <c r="G503" s="7">
        <v>5000</v>
      </c>
    </row>
    <row r="504" spans="1:7" ht="38.25">
      <c r="A504" s="42" t="s">
        <v>4</v>
      </c>
      <c r="B504" s="90">
        <v>65</v>
      </c>
      <c r="C504" s="107" t="s">
        <v>437</v>
      </c>
      <c r="D504" s="5">
        <f t="shared" ref="D504:G504" si="178">D503</f>
        <v>0</v>
      </c>
      <c r="E504" s="5">
        <f t="shared" si="178"/>
        <v>0</v>
      </c>
      <c r="F504" s="5">
        <f t="shared" si="178"/>
        <v>0</v>
      </c>
      <c r="G504" s="6">
        <f t="shared" si="178"/>
        <v>5000</v>
      </c>
    </row>
    <row r="505" spans="1:7" s="95" customFormat="1" ht="9.9499999999999993" customHeight="1">
      <c r="A505" s="104"/>
      <c r="B505" s="108"/>
      <c r="C505" s="109"/>
      <c r="D505" s="3"/>
      <c r="E505" s="3"/>
      <c r="F505" s="3"/>
      <c r="G505" s="3"/>
    </row>
    <row r="506" spans="1:7" ht="25.5">
      <c r="A506" s="42"/>
      <c r="B506" s="90">
        <v>66</v>
      </c>
      <c r="C506" s="107" t="s">
        <v>438</v>
      </c>
      <c r="D506" s="3"/>
      <c r="E506" s="4"/>
      <c r="F506" s="4"/>
      <c r="G506" s="4"/>
    </row>
    <row r="507" spans="1:7" ht="15" customHeight="1">
      <c r="A507" s="42"/>
      <c r="B507" s="90" t="s">
        <v>435</v>
      </c>
      <c r="C507" s="91" t="s">
        <v>202</v>
      </c>
      <c r="D507" s="3">
        <v>0</v>
      </c>
      <c r="E507" s="3">
        <v>0</v>
      </c>
      <c r="F507" s="3">
        <v>0</v>
      </c>
      <c r="G507" s="7">
        <v>9000</v>
      </c>
    </row>
    <row r="508" spans="1:7" ht="25.5">
      <c r="A508" s="42" t="s">
        <v>4</v>
      </c>
      <c r="B508" s="90">
        <v>66</v>
      </c>
      <c r="C508" s="107" t="s">
        <v>438</v>
      </c>
      <c r="D508" s="5">
        <f t="shared" ref="D508:G508" si="179">D507</f>
        <v>0</v>
      </c>
      <c r="E508" s="5">
        <f t="shared" si="179"/>
        <v>0</v>
      </c>
      <c r="F508" s="5">
        <f t="shared" si="179"/>
        <v>0</v>
      </c>
      <c r="G508" s="6">
        <f t="shared" si="179"/>
        <v>9000</v>
      </c>
    </row>
    <row r="509" spans="1:7" ht="13.9" customHeight="1">
      <c r="A509" s="42" t="s">
        <v>4</v>
      </c>
      <c r="B509" s="58">
        <v>49</v>
      </c>
      <c r="C509" s="70" t="s">
        <v>125</v>
      </c>
      <c r="D509" s="16">
        <f>D492+D496+D500+D504+D508</f>
        <v>26813</v>
      </c>
      <c r="E509" s="16">
        <f t="shared" ref="E509:G509" si="180">E492+E496+E500+E504+E508</f>
        <v>3500</v>
      </c>
      <c r="F509" s="16">
        <f t="shared" si="180"/>
        <v>3500</v>
      </c>
      <c r="G509" s="16">
        <f t="shared" si="180"/>
        <v>14000</v>
      </c>
    </row>
    <row r="510" spans="1:7" ht="9.9499999999999993" customHeight="1">
      <c r="A510" s="42"/>
      <c r="B510" s="112"/>
      <c r="C510" s="70"/>
      <c r="D510" s="68"/>
      <c r="E510" s="68"/>
      <c r="F510" s="68"/>
      <c r="G510" s="68"/>
    </row>
    <row r="511" spans="1:7" ht="13.9" customHeight="1">
      <c r="A511" s="42"/>
      <c r="B511" s="58">
        <v>50</v>
      </c>
      <c r="C511" s="70" t="s">
        <v>126</v>
      </c>
      <c r="D511" s="68"/>
      <c r="E511" s="68"/>
      <c r="F511" s="68"/>
      <c r="G511" s="68"/>
    </row>
    <row r="512" spans="1:7" ht="28.9" customHeight="1">
      <c r="A512" s="42"/>
      <c r="B512" s="90">
        <v>52</v>
      </c>
      <c r="C512" s="91" t="s">
        <v>238</v>
      </c>
      <c r="D512" s="3"/>
      <c r="E512" s="4"/>
      <c r="F512" s="4"/>
      <c r="G512" s="3"/>
    </row>
    <row r="513" spans="1:7" ht="15" customHeight="1">
      <c r="A513" s="42"/>
      <c r="B513" s="90" t="s">
        <v>239</v>
      </c>
      <c r="C513" s="91" t="s">
        <v>202</v>
      </c>
      <c r="D513" s="4">
        <v>1586</v>
      </c>
      <c r="E513" s="3">
        <v>0</v>
      </c>
      <c r="F513" s="3">
        <v>0</v>
      </c>
      <c r="G513" s="2">
        <v>0</v>
      </c>
    </row>
    <row r="514" spans="1:7" ht="27.6" customHeight="1">
      <c r="A514" s="42" t="s">
        <v>4</v>
      </c>
      <c r="B514" s="90">
        <v>52</v>
      </c>
      <c r="C514" s="91" t="s">
        <v>238</v>
      </c>
      <c r="D514" s="6">
        <f t="shared" ref="D514:G514" si="181">D513</f>
        <v>1586</v>
      </c>
      <c r="E514" s="5">
        <f t="shared" si="181"/>
        <v>0</v>
      </c>
      <c r="F514" s="5">
        <f t="shared" ref="F514" si="182">F513</f>
        <v>0</v>
      </c>
      <c r="G514" s="5">
        <f t="shared" si="181"/>
        <v>0</v>
      </c>
    </row>
    <row r="515" spans="1:7" ht="9.9499999999999993" customHeight="1">
      <c r="A515" s="42"/>
      <c r="B515" s="90"/>
      <c r="C515" s="91"/>
      <c r="D515" s="4"/>
      <c r="E515" s="3"/>
      <c r="F515" s="3"/>
      <c r="G515" s="3"/>
    </row>
    <row r="516" spans="1:7" ht="25.5">
      <c r="A516" s="42"/>
      <c r="B516" s="90">
        <v>56</v>
      </c>
      <c r="C516" s="91" t="s">
        <v>241</v>
      </c>
      <c r="D516" s="3"/>
      <c r="E516" s="4"/>
      <c r="F516" s="4"/>
      <c r="G516" s="3"/>
    </row>
    <row r="517" spans="1:7" ht="15" customHeight="1">
      <c r="A517" s="42"/>
      <c r="B517" s="90" t="s">
        <v>242</v>
      </c>
      <c r="C517" s="91" t="s">
        <v>202</v>
      </c>
      <c r="D517" s="3">
        <v>0</v>
      </c>
      <c r="E517" s="3">
        <v>0</v>
      </c>
      <c r="F517" s="3">
        <v>0</v>
      </c>
      <c r="G517" s="7">
        <v>11000</v>
      </c>
    </row>
    <row r="518" spans="1:7" ht="25.5">
      <c r="A518" s="42" t="s">
        <v>4</v>
      </c>
      <c r="B518" s="90">
        <v>56</v>
      </c>
      <c r="C518" s="91" t="s">
        <v>241</v>
      </c>
      <c r="D518" s="5">
        <f t="shared" ref="D518:G518" si="183">D517</f>
        <v>0</v>
      </c>
      <c r="E518" s="5">
        <f t="shared" si="183"/>
        <v>0</v>
      </c>
      <c r="F518" s="5">
        <f t="shared" ref="F518" si="184">F517</f>
        <v>0</v>
      </c>
      <c r="G518" s="6">
        <f t="shared" si="183"/>
        <v>11000</v>
      </c>
    </row>
    <row r="519" spans="1:7" ht="9.9499999999999993" customHeight="1">
      <c r="A519" s="42"/>
      <c r="B519" s="90"/>
      <c r="C519" s="91"/>
      <c r="D519" s="3"/>
      <c r="E519" s="3"/>
      <c r="F519" s="3"/>
      <c r="G519" s="4"/>
    </row>
    <row r="520" spans="1:7" ht="27" customHeight="1">
      <c r="A520" s="42"/>
      <c r="B520" s="92">
        <v>58</v>
      </c>
      <c r="C520" s="93" t="s">
        <v>263</v>
      </c>
      <c r="G520" s="38"/>
    </row>
    <row r="521" spans="1:7">
      <c r="A521" s="71"/>
      <c r="B521" s="113" t="s">
        <v>264</v>
      </c>
      <c r="C521" s="114" t="s">
        <v>202</v>
      </c>
      <c r="D521" s="13">
        <v>0</v>
      </c>
      <c r="E521" s="16">
        <v>9471</v>
      </c>
      <c r="F521" s="16">
        <v>9471</v>
      </c>
      <c r="G521" s="2">
        <v>0</v>
      </c>
    </row>
    <row r="522" spans="1:7" ht="27" customHeight="1">
      <c r="A522" s="42" t="s">
        <v>4</v>
      </c>
      <c r="B522" s="92">
        <v>58</v>
      </c>
      <c r="C522" s="93" t="s">
        <v>263</v>
      </c>
      <c r="D522" s="2">
        <f t="shared" ref="D522:G522" si="185">D521</f>
        <v>0</v>
      </c>
      <c r="E522" s="7">
        <f t="shared" si="185"/>
        <v>9471</v>
      </c>
      <c r="F522" s="7">
        <f t="shared" ref="F522" si="186">F521</f>
        <v>9471</v>
      </c>
      <c r="G522" s="2">
        <f t="shared" si="185"/>
        <v>0</v>
      </c>
    </row>
    <row r="523" spans="1:7">
      <c r="A523" s="42"/>
      <c r="B523" s="92"/>
      <c r="C523" s="93"/>
      <c r="G523" s="28"/>
    </row>
    <row r="524" spans="1:7" ht="27.95" customHeight="1">
      <c r="A524" s="42"/>
      <c r="B524" s="92">
        <v>64</v>
      </c>
      <c r="C524" s="70" t="s">
        <v>283</v>
      </c>
      <c r="D524" s="25"/>
      <c r="E524" s="25"/>
      <c r="F524" s="25"/>
      <c r="G524" s="25"/>
    </row>
    <row r="525" spans="1:7">
      <c r="A525" s="42"/>
      <c r="B525" s="92" t="s">
        <v>288</v>
      </c>
      <c r="C525" s="93" t="s">
        <v>202</v>
      </c>
      <c r="D525" s="19">
        <v>8762</v>
      </c>
      <c r="E525" s="11">
        <v>0</v>
      </c>
      <c r="F525" s="11">
        <v>0</v>
      </c>
      <c r="G525" s="11">
        <v>0</v>
      </c>
    </row>
    <row r="526" spans="1:7" ht="27.95" customHeight="1">
      <c r="A526" s="42" t="s">
        <v>4</v>
      </c>
      <c r="B526" s="92">
        <v>64</v>
      </c>
      <c r="C526" s="70" t="s">
        <v>283</v>
      </c>
      <c r="D526" s="6">
        <f t="shared" ref="D526:G526" si="187">D525</f>
        <v>8762</v>
      </c>
      <c r="E526" s="5">
        <f t="shared" si="187"/>
        <v>0</v>
      </c>
      <c r="F526" s="5">
        <f t="shared" ref="F526" si="188">F525</f>
        <v>0</v>
      </c>
      <c r="G526" s="5">
        <f t="shared" si="187"/>
        <v>0</v>
      </c>
    </row>
    <row r="527" spans="1:7" ht="14.1" customHeight="1">
      <c r="A527" s="42"/>
      <c r="B527" s="92"/>
      <c r="C527" s="93"/>
      <c r="D527" s="25"/>
      <c r="E527" s="25"/>
      <c r="F527" s="25"/>
      <c r="G527" s="4"/>
    </row>
    <row r="528" spans="1:7" ht="27.95" customHeight="1">
      <c r="A528" s="42"/>
      <c r="B528" s="92">
        <v>65</v>
      </c>
      <c r="C528" s="70" t="s">
        <v>291</v>
      </c>
      <c r="D528" s="25"/>
      <c r="E528" s="25"/>
      <c r="F528" s="25"/>
      <c r="G528" s="4"/>
    </row>
    <row r="529" spans="1:7">
      <c r="A529" s="42"/>
      <c r="B529" s="92" t="s">
        <v>292</v>
      </c>
      <c r="C529" s="93" t="s">
        <v>202</v>
      </c>
      <c r="D529" s="19">
        <v>8739</v>
      </c>
      <c r="E529" s="11">
        <v>0</v>
      </c>
      <c r="F529" s="11">
        <v>0</v>
      </c>
      <c r="G529" s="11">
        <v>0</v>
      </c>
    </row>
    <row r="530" spans="1:7" ht="27.95" customHeight="1">
      <c r="A530" s="42" t="s">
        <v>4</v>
      </c>
      <c r="B530" s="92">
        <v>65</v>
      </c>
      <c r="C530" s="70" t="s">
        <v>291</v>
      </c>
      <c r="D530" s="6">
        <f t="shared" ref="D530:F530" si="189">D529</f>
        <v>8739</v>
      </c>
      <c r="E530" s="5">
        <f t="shared" si="189"/>
        <v>0</v>
      </c>
      <c r="F530" s="5">
        <f t="shared" si="189"/>
        <v>0</v>
      </c>
      <c r="G530" s="5">
        <f t="shared" ref="G530" si="190">G529</f>
        <v>0</v>
      </c>
    </row>
    <row r="531" spans="1:7" ht="14.1" customHeight="1">
      <c r="A531" s="42"/>
      <c r="B531" s="92"/>
      <c r="C531" s="93"/>
      <c r="D531" s="25"/>
      <c r="E531" s="25"/>
      <c r="F531" s="25"/>
      <c r="G531" s="4"/>
    </row>
    <row r="532" spans="1:7" ht="27.95" customHeight="1">
      <c r="A532" s="42"/>
      <c r="B532" s="92">
        <v>66</v>
      </c>
      <c r="C532" s="70" t="s">
        <v>293</v>
      </c>
      <c r="D532" s="25"/>
      <c r="E532" s="25"/>
      <c r="F532" s="25"/>
      <c r="G532" s="4"/>
    </row>
    <row r="533" spans="1:7">
      <c r="A533" s="42"/>
      <c r="B533" s="92" t="s">
        <v>294</v>
      </c>
      <c r="C533" s="93" t="s">
        <v>202</v>
      </c>
      <c r="D533" s="19">
        <v>20866</v>
      </c>
      <c r="E533" s="11">
        <v>0</v>
      </c>
      <c r="F533" s="11">
        <v>0</v>
      </c>
      <c r="G533" s="11">
        <v>0</v>
      </c>
    </row>
    <row r="534" spans="1:7" ht="27.95" customHeight="1">
      <c r="A534" s="42" t="s">
        <v>4</v>
      </c>
      <c r="B534" s="92">
        <v>66</v>
      </c>
      <c r="C534" s="70" t="s">
        <v>293</v>
      </c>
      <c r="D534" s="6">
        <f t="shared" ref="D534:F534" si="191">D533</f>
        <v>20866</v>
      </c>
      <c r="E534" s="5">
        <f t="shared" si="191"/>
        <v>0</v>
      </c>
      <c r="F534" s="5">
        <f t="shared" si="191"/>
        <v>0</v>
      </c>
      <c r="G534" s="5">
        <f t="shared" ref="G534" si="192">G533</f>
        <v>0</v>
      </c>
    </row>
    <row r="535" spans="1:7" ht="14.1" customHeight="1">
      <c r="A535" s="42"/>
      <c r="B535" s="92"/>
      <c r="C535" s="93"/>
      <c r="D535" s="25"/>
      <c r="E535" s="25"/>
      <c r="F535" s="25"/>
      <c r="G535" s="4"/>
    </row>
    <row r="536" spans="1:7" ht="27.95" customHeight="1">
      <c r="A536" s="42"/>
      <c r="B536" s="92">
        <v>67</v>
      </c>
      <c r="C536" s="70" t="s">
        <v>296</v>
      </c>
      <c r="D536" s="25"/>
      <c r="E536" s="25"/>
      <c r="F536" s="25"/>
      <c r="G536" s="4"/>
    </row>
    <row r="537" spans="1:7">
      <c r="A537" s="42"/>
      <c r="B537" s="92" t="s">
        <v>295</v>
      </c>
      <c r="C537" s="93" t="s">
        <v>202</v>
      </c>
      <c r="D537" s="19">
        <v>9400</v>
      </c>
      <c r="E537" s="11">
        <v>0</v>
      </c>
      <c r="F537" s="11">
        <v>0</v>
      </c>
      <c r="G537" s="19">
        <v>2618</v>
      </c>
    </row>
    <row r="538" spans="1:7" ht="27.95" customHeight="1">
      <c r="A538" s="42" t="s">
        <v>4</v>
      </c>
      <c r="B538" s="92">
        <v>67</v>
      </c>
      <c r="C538" s="70" t="s">
        <v>296</v>
      </c>
      <c r="D538" s="6">
        <f t="shared" ref="D538:F538" si="193">D537</f>
        <v>9400</v>
      </c>
      <c r="E538" s="5">
        <f t="shared" si="193"/>
        <v>0</v>
      </c>
      <c r="F538" s="5">
        <f t="shared" si="193"/>
        <v>0</v>
      </c>
      <c r="G538" s="6">
        <f t="shared" ref="G538" si="194">G537</f>
        <v>2618</v>
      </c>
    </row>
    <row r="539" spans="1:7">
      <c r="A539" s="42"/>
      <c r="B539" s="92"/>
      <c r="C539" s="93"/>
      <c r="D539" s="25"/>
      <c r="E539" s="25"/>
      <c r="F539" s="25"/>
      <c r="G539" s="4"/>
    </row>
    <row r="540" spans="1:7" ht="38.25">
      <c r="A540" s="42"/>
      <c r="B540" s="92">
        <v>68</v>
      </c>
      <c r="C540" s="70" t="s">
        <v>297</v>
      </c>
      <c r="D540" s="25"/>
      <c r="E540" s="25"/>
      <c r="F540" s="25"/>
      <c r="G540" s="4"/>
    </row>
    <row r="541" spans="1:7">
      <c r="A541" s="42"/>
      <c r="B541" s="92" t="s">
        <v>298</v>
      </c>
      <c r="C541" s="93" t="s">
        <v>202</v>
      </c>
      <c r="D541" s="19">
        <v>3000</v>
      </c>
      <c r="E541" s="11">
        <v>0</v>
      </c>
      <c r="F541" s="11">
        <v>0</v>
      </c>
      <c r="G541" s="19">
        <v>2200</v>
      </c>
    </row>
    <row r="542" spans="1:7" ht="39" customHeight="1">
      <c r="A542" s="42" t="s">
        <v>4</v>
      </c>
      <c r="B542" s="92">
        <v>68</v>
      </c>
      <c r="C542" s="70" t="s">
        <v>297</v>
      </c>
      <c r="D542" s="6">
        <f t="shared" ref="D542:F542" si="195">D541</f>
        <v>3000</v>
      </c>
      <c r="E542" s="5">
        <f t="shared" si="195"/>
        <v>0</v>
      </c>
      <c r="F542" s="5">
        <f t="shared" si="195"/>
        <v>0</v>
      </c>
      <c r="G542" s="6">
        <f t="shared" ref="G542" si="196">G541</f>
        <v>2200</v>
      </c>
    </row>
    <row r="543" spans="1:7">
      <c r="A543" s="42"/>
      <c r="B543" s="92"/>
      <c r="C543" s="70"/>
      <c r="D543" s="20"/>
      <c r="E543" s="21"/>
      <c r="F543" s="21"/>
      <c r="G543" s="20"/>
    </row>
    <row r="544" spans="1:7" ht="25.5">
      <c r="A544" s="115"/>
      <c r="B544" s="92">
        <v>79</v>
      </c>
      <c r="C544" s="70" t="s">
        <v>373</v>
      </c>
      <c r="D544" s="3"/>
      <c r="E544" s="4"/>
      <c r="F544" s="4"/>
      <c r="G544" s="3"/>
    </row>
    <row r="545" spans="1:7">
      <c r="A545" s="115"/>
      <c r="B545" s="92" t="s">
        <v>374</v>
      </c>
      <c r="C545" s="93" t="s">
        <v>202</v>
      </c>
      <c r="D545" s="11">
        <v>0</v>
      </c>
      <c r="E545" s="11">
        <v>0</v>
      </c>
      <c r="F545" s="19">
        <v>20000</v>
      </c>
      <c r="G545" s="19">
        <v>25000</v>
      </c>
    </row>
    <row r="546" spans="1:7" ht="25.5">
      <c r="A546" s="115" t="s">
        <v>4</v>
      </c>
      <c r="B546" s="92">
        <v>79</v>
      </c>
      <c r="C546" s="70" t="s">
        <v>373</v>
      </c>
      <c r="D546" s="5">
        <f t="shared" ref="D546:F546" si="197">D545</f>
        <v>0</v>
      </c>
      <c r="E546" s="5">
        <f t="shared" si="197"/>
        <v>0</v>
      </c>
      <c r="F546" s="6">
        <f t="shared" si="197"/>
        <v>20000</v>
      </c>
      <c r="G546" s="6">
        <f t="shared" ref="G546" si="198">G545</f>
        <v>25000</v>
      </c>
    </row>
    <row r="547" spans="1:7">
      <c r="A547" s="115"/>
      <c r="B547" s="92"/>
      <c r="C547" s="70"/>
      <c r="D547" s="3"/>
      <c r="E547" s="4"/>
      <c r="F547" s="4"/>
      <c r="G547" s="3"/>
    </row>
    <row r="548" spans="1:7">
      <c r="A548" s="115"/>
      <c r="B548" s="92">
        <v>80</v>
      </c>
      <c r="C548" s="70" t="s">
        <v>375</v>
      </c>
      <c r="D548" s="3"/>
      <c r="E548" s="4"/>
      <c r="F548" s="4"/>
      <c r="G548" s="3"/>
    </row>
    <row r="549" spans="1:7">
      <c r="A549" s="115"/>
      <c r="B549" s="92" t="s">
        <v>376</v>
      </c>
      <c r="C549" s="93" t="s">
        <v>202</v>
      </c>
      <c r="D549" s="11">
        <v>0</v>
      </c>
      <c r="E549" s="11">
        <v>0</v>
      </c>
      <c r="F549" s="19">
        <v>22659</v>
      </c>
      <c r="G549" s="11">
        <v>0</v>
      </c>
    </row>
    <row r="550" spans="1:7">
      <c r="A550" s="115" t="s">
        <v>4</v>
      </c>
      <c r="B550" s="92">
        <v>80</v>
      </c>
      <c r="C550" s="70" t="s">
        <v>375</v>
      </c>
      <c r="D550" s="5">
        <f t="shared" ref="D550:F550" si="199">D549</f>
        <v>0</v>
      </c>
      <c r="E550" s="5">
        <f t="shared" si="199"/>
        <v>0</v>
      </c>
      <c r="F550" s="6">
        <f t="shared" si="199"/>
        <v>22659</v>
      </c>
      <c r="G550" s="5">
        <f t="shared" ref="G550" si="200">G549</f>
        <v>0</v>
      </c>
    </row>
    <row r="551" spans="1:7">
      <c r="A551" s="115"/>
      <c r="B551" s="92"/>
      <c r="C551" s="70"/>
      <c r="D551" s="20"/>
      <c r="E551" s="21"/>
      <c r="F551" s="21"/>
      <c r="G551" s="20"/>
    </row>
    <row r="552" spans="1:7" ht="38.25">
      <c r="A552" s="115"/>
      <c r="B552" s="92">
        <v>81</v>
      </c>
      <c r="C552" s="107" t="s">
        <v>418</v>
      </c>
      <c r="D552" s="3"/>
      <c r="E552" s="4"/>
      <c r="F552" s="4"/>
      <c r="G552" s="3"/>
    </row>
    <row r="553" spans="1:7">
      <c r="A553" s="172"/>
      <c r="B553" s="113" t="s">
        <v>417</v>
      </c>
      <c r="C553" s="114" t="s">
        <v>202</v>
      </c>
      <c r="D553" s="13">
        <v>0</v>
      </c>
      <c r="E553" s="13">
        <v>0</v>
      </c>
      <c r="F553" s="13">
        <v>0</v>
      </c>
      <c r="G553" s="16">
        <v>10000</v>
      </c>
    </row>
    <row r="554" spans="1:7" ht="38.25">
      <c r="A554" s="115" t="s">
        <v>4</v>
      </c>
      <c r="B554" s="92">
        <v>81</v>
      </c>
      <c r="C554" s="107" t="s">
        <v>418</v>
      </c>
      <c r="D554" s="2">
        <f t="shared" ref="D554:F554" si="201">D553</f>
        <v>0</v>
      </c>
      <c r="E554" s="2">
        <f t="shared" si="201"/>
        <v>0</v>
      </c>
      <c r="F554" s="2">
        <f t="shared" si="201"/>
        <v>0</v>
      </c>
      <c r="G554" s="7">
        <f t="shared" ref="G554" si="202">G553</f>
        <v>10000</v>
      </c>
    </row>
    <row r="555" spans="1:7">
      <c r="A555" s="115"/>
      <c r="B555" s="92"/>
      <c r="C555" s="107"/>
      <c r="D555" s="3"/>
      <c r="E555" s="4"/>
      <c r="F555" s="4"/>
      <c r="G555" s="3"/>
    </row>
    <row r="556" spans="1:7" ht="51">
      <c r="A556" s="115"/>
      <c r="B556" s="92">
        <v>82</v>
      </c>
      <c r="C556" s="107" t="s">
        <v>419</v>
      </c>
      <c r="D556" s="3"/>
      <c r="E556" s="4"/>
      <c r="F556" s="4"/>
      <c r="G556" s="3"/>
    </row>
    <row r="557" spans="1:7">
      <c r="A557" s="115"/>
      <c r="B557" s="92" t="s">
        <v>453</v>
      </c>
      <c r="C557" s="93" t="s">
        <v>202</v>
      </c>
      <c r="D557" s="11">
        <v>0</v>
      </c>
      <c r="E557" s="11">
        <v>0</v>
      </c>
      <c r="F557" s="11">
        <v>0</v>
      </c>
      <c r="G557" s="19">
        <v>15000</v>
      </c>
    </row>
    <row r="558" spans="1:7" ht="51">
      <c r="A558" s="115" t="s">
        <v>4</v>
      </c>
      <c r="B558" s="92">
        <v>82</v>
      </c>
      <c r="C558" s="107" t="s">
        <v>419</v>
      </c>
      <c r="D558" s="5">
        <f t="shared" ref="D558:F558" si="203">D557</f>
        <v>0</v>
      </c>
      <c r="E558" s="5">
        <f t="shared" si="203"/>
        <v>0</v>
      </c>
      <c r="F558" s="5">
        <f t="shared" si="203"/>
        <v>0</v>
      </c>
      <c r="G558" s="6">
        <f t="shared" ref="G558" si="204">G557</f>
        <v>15000</v>
      </c>
    </row>
    <row r="559" spans="1:7">
      <c r="A559" s="115"/>
      <c r="B559" s="92"/>
      <c r="C559" s="107"/>
      <c r="D559" s="3"/>
      <c r="E559" s="4"/>
      <c r="F559" s="4"/>
      <c r="G559" s="3"/>
    </row>
    <row r="560" spans="1:7" ht="38.25">
      <c r="A560" s="42"/>
      <c r="B560" s="92">
        <v>83</v>
      </c>
      <c r="C560" s="70" t="s">
        <v>421</v>
      </c>
      <c r="D560" s="25"/>
      <c r="E560" s="25"/>
      <c r="F560" s="25"/>
      <c r="G560" s="4"/>
    </row>
    <row r="561" spans="1:7">
      <c r="A561" s="42"/>
      <c r="B561" s="92" t="s">
        <v>420</v>
      </c>
      <c r="C561" s="93" t="s">
        <v>202</v>
      </c>
      <c r="D561" s="11">
        <v>0</v>
      </c>
      <c r="E561" s="11">
        <v>0</v>
      </c>
      <c r="F561" s="11">
        <v>0</v>
      </c>
      <c r="G561" s="19">
        <v>6183</v>
      </c>
    </row>
    <row r="562" spans="1:7" ht="38.25">
      <c r="A562" s="42" t="s">
        <v>4</v>
      </c>
      <c r="B562" s="92">
        <v>83</v>
      </c>
      <c r="C562" s="70" t="s">
        <v>421</v>
      </c>
      <c r="D562" s="5">
        <f t="shared" ref="D562:F562" si="205">D561</f>
        <v>0</v>
      </c>
      <c r="E562" s="5">
        <f t="shared" si="205"/>
        <v>0</v>
      </c>
      <c r="F562" s="5">
        <f t="shared" si="205"/>
        <v>0</v>
      </c>
      <c r="G562" s="6">
        <f t="shared" ref="G562" si="206">G561</f>
        <v>6183</v>
      </c>
    </row>
    <row r="563" spans="1:7">
      <c r="A563" s="115"/>
      <c r="B563" s="92"/>
      <c r="C563" s="107"/>
      <c r="D563" s="3"/>
      <c r="E563" s="4"/>
      <c r="F563" s="4"/>
      <c r="G563" s="3"/>
    </row>
    <row r="564" spans="1:7" ht="51">
      <c r="A564" s="42"/>
      <c r="B564" s="92">
        <v>84</v>
      </c>
      <c r="C564" s="107" t="s">
        <v>422</v>
      </c>
      <c r="D564" s="25"/>
      <c r="E564" s="25"/>
      <c r="F564" s="25"/>
      <c r="G564" s="4"/>
    </row>
    <row r="565" spans="1:7">
      <c r="A565" s="42"/>
      <c r="B565" s="92" t="s">
        <v>423</v>
      </c>
      <c r="C565" s="93" t="s">
        <v>202</v>
      </c>
      <c r="D565" s="11">
        <v>0</v>
      </c>
      <c r="E565" s="11">
        <v>0</v>
      </c>
      <c r="F565" s="11">
        <v>0</v>
      </c>
      <c r="G565" s="19">
        <v>2582</v>
      </c>
    </row>
    <row r="566" spans="1:7" ht="51">
      <c r="A566" s="42" t="s">
        <v>4</v>
      </c>
      <c r="B566" s="92">
        <v>84</v>
      </c>
      <c r="C566" s="107" t="s">
        <v>422</v>
      </c>
      <c r="D566" s="5">
        <f t="shared" ref="D566:F566" si="207">D565</f>
        <v>0</v>
      </c>
      <c r="E566" s="5">
        <f t="shared" si="207"/>
        <v>0</v>
      </c>
      <c r="F566" s="5">
        <f t="shared" si="207"/>
        <v>0</v>
      </c>
      <c r="G566" s="6">
        <f t="shared" ref="G566" si="208">G565</f>
        <v>2582</v>
      </c>
    </row>
    <row r="567" spans="1:7">
      <c r="A567" s="42"/>
      <c r="B567" s="92"/>
      <c r="C567" s="107"/>
      <c r="D567" s="3"/>
      <c r="E567" s="4"/>
      <c r="F567" s="4"/>
      <c r="G567" s="3"/>
    </row>
    <row r="568" spans="1:7" ht="38.25">
      <c r="A568" s="42"/>
      <c r="B568" s="92">
        <v>85</v>
      </c>
      <c r="C568" s="107" t="s">
        <v>424</v>
      </c>
      <c r="D568" s="25"/>
      <c r="E568" s="25"/>
      <c r="F568" s="25"/>
      <c r="G568" s="4"/>
    </row>
    <row r="569" spans="1:7">
      <c r="A569" s="42"/>
      <c r="B569" s="92" t="s">
        <v>425</v>
      </c>
      <c r="C569" s="93" t="s">
        <v>202</v>
      </c>
      <c r="D569" s="11">
        <v>0</v>
      </c>
      <c r="E569" s="11">
        <v>0</v>
      </c>
      <c r="F569" s="11">
        <v>0</v>
      </c>
      <c r="G569" s="19">
        <v>6864</v>
      </c>
    </row>
    <row r="570" spans="1:7" ht="38.25">
      <c r="A570" s="42" t="s">
        <v>4</v>
      </c>
      <c r="B570" s="92">
        <v>85</v>
      </c>
      <c r="C570" s="107" t="s">
        <v>424</v>
      </c>
      <c r="D570" s="5">
        <f t="shared" ref="D570:F570" si="209">D569</f>
        <v>0</v>
      </c>
      <c r="E570" s="5">
        <f t="shared" si="209"/>
        <v>0</v>
      </c>
      <c r="F570" s="5">
        <f t="shared" si="209"/>
        <v>0</v>
      </c>
      <c r="G570" s="6">
        <f t="shared" ref="G570" si="210">G569</f>
        <v>6864</v>
      </c>
    </row>
    <row r="571" spans="1:7" ht="9.9499999999999993" customHeight="1">
      <c r="A571" s="42"/>
      <c r="B571" s="92"/>
      <c r="C571" s="107"/>
      <c r="D571" s="3"/>
      <c r="E571" s="4"/>
      <c r="F571" s="4"/>
      <c r="G571" s="3"/>
    </row>
    <row r="572" spans="1:7" ht="42.75" customHeight="1">
      <c r="A572" s="42"/>
      <c r="B572" s="92">
        <v>86</v>
      </c>
      <c r="C572" s="94" t="s">
        <v>443</v>
      </c>
      <c r="D572" s="25"/>
      <c r="E572" s="25"/>
      <c r="F572" s="25"/>
      <c r="G572" s="4"/>
    </row>
    <row r="573" spans="1:7">
      <c r="A573" s="42"/>
      <c r="B573" s="92" t="s">
        <v>441</v>
      </c>
      <c r="C573" s="93" t="s">
        <v>202</v>
      </c>
      <c r="D573" s="11">
        <v>0</v>
      </c>
      <c r="E573" s="11">
        <v>0</v>
      </c>
      <c r="F573" s="11">
        <v>0</v>
      </c>
      <c r="G573" s="19">
        <v>5000</v>
      </c>
    </row>
    <row r="574" spans="1:7" ht="43.5" customHeight="1">
      <c r="A574" s="42" t="s">
        <v>4</v>
      </c>
      <c r="B574" s="92">
        <v>86</v>
      </c>
      <c r="C574" s="94" t="s">
        <v>443</v>
      </c>
      <c r="D574" s="5">
        <f t="shared" ref="D574:F574" si="211">D573</f>
        <v>0</v>
      </c>
      <c r="E574" s="5">
        <f t="shared" si="211"/>
        <v>0</v>
      </c>
      <c r="F574" s="5">
        <f t="shared" si="211"/>
        <v>0</v>
      </c>
      <c r="G574" s="6">
        <f t="shared" ref="G574" si="212">G573</f>
        <v>5000</v>
      </c>
    </row>
    <row r="575" spans="1:7">
      <c r="A575" s="42"/>
      <c r="B575" s="92"/>
      <c r="C575" s="107"/>
      <c r="D575" s="3"/>
      <c r="E575" s="4"/>
      <c r="F575" s="4"/>
      <c r="G575" s="3"/>
    </row>
    <row r="576" spans="1:7" ht="38.25">
      <c r="A576" s="42"/>
      <c r="B576" s="92">
        <v>87</v>
      </c>
      <c r="C576" s="107" t="s">
        <v>444</v>
      </c>
      <c r="D576" s="25"/>
      <c r="E576" s="25"/>
      <c r="F576" s="25"/>
      <c r="G576" s="4"/>
    </row>
    <row r="577" spans="1:7">
      <c r="A577" s="71"/>
      <c r="B577" s="113" t="s">
        <v>442</v>
      </c>
      <c r="C577" s="114" t="s">
        <v>202</v>
      </c>
      <c r="D577" s="13">
        <v>0</v>
      </c>
      <c r="E577" s="13">
        <v>0</v>
      </c>
      <c r="F577" s="13">
        <v>0</v>
      </c>
      <c r="G577" s="16">
        <v>4806</v>
      </c>
    </row>
    <row r="578" spans="1:7" ht="38.25">
      <c r="A578" s="104" t="s">
        <v>4</v>
      </c>
      <c r="B578" s="105">
        <v>87</v>
      </c>
      <c r="C578" s="173" t="s">
        <v>444</v>
      </c>
      <c r="D578" s="2">
        <f t="shared" ref="D578:F578" si="213">D577</f>
        <v>0</v>
      </c>
      <c r="E578" s="2">
        <f t="shared" si="213"/>
        <v>0</v>
      </c>
      <c r="F578" s="2">
        <f t="shared" si="213"/>
        <v>0</v>
      </c>
      <c r="G578" s="7">
        <f t="shared" ref="G578" si="214">G577</f>
        <v>4806</v>
      </c>
    </row>
    <row r="579" spans="1:7" ht="13.9" customHeight="1">
      <c r="A579" s="104" t="s">
        <v>4</v>
      </c>
      <c r="B579" s="167">
        <v>50</v>
      </c>
      <c r="C579" s="122" t="s">
        <v>126</v>
      </c>
      <c r="D579" s="14">
        <f>D514+D518+D522+D526+D530+D534+D538+D542+D546+D550+D554+D558+D562+D566+D570+D574+D578</f>
        <v>52353</v>
      </c>
      <c r="E579" s="14">
        <f t="shared" ref="E579:G579" si="215">E514+E518+E522+E526+E530+E534+E538+E542+E546+E550+E554+E558+E562+E566+E570+E574+E578</f>
        <v>9471</v>
      </c>
      <c r="F579" s="14">
        <f t="shared" si="215"/>
        <v>52130</v>
      </c>
      <c r="G579" s="14">
        <f t="shared" si="215"/>
        <v>91253</v>
      </c>
    </row>
    <row r="580" spans="1:7" ht="13.9" customHeight="1">
      <c r="A580" s="104"/>
      <c r="B580" s="174"/>
      <c r="C580" s="122"/>
      <c r="D580" s="68"/>
      <c r="E580" s="68"/>
      <c r="F580" s="68"/>
      <c r="G580" s="68"/>
    </row>
    <row r="581" spans="1:7" ht="13.9" customHeight="1">
      <c r="A581" s="104"/>
      <c r="B581" s="175">
        <v>60</v>
      </c>
      <c r="C581" s="122" t="s">
        <v>15</v>
      </c>
      <c r="D581" s="68"/>
      <c r="E581" s="68"/>
      <c r="F581" s="68"/>
      <c r="G581" s="68"/>
    </row>
    <row r="582" spans="1:7" ht="15" customHeight="1">
      <c r="A582" s="42"/>
      <c r="B582" s="116" t="s">
        <v>199</v>
      </c>
      <c r="C582" s="70" t="s">
        <v>200</v>
      </c>
      <c r="D582" s="10"/>
      <c r="E582" s="10"/>
      <c r="F582" s="10"/>
      <c r="G582" s="39"/>
    </row>
    <row r="583" spans="1:7" ht="15" customHeight="1">
      <c r="A583" s="42"/>
      <c r="B583" s="116" t="s">
        <v>201</v>
      </c>
      <c r="C583" s="70" t="s">
        <v>202</v>
      </c>
      <c r="D583" s="18">
        <v>177498</v>
      </c>
      <c r="E583" s="18">
        <v>300000</v>
      </c>
      <c r="F583" s="18">
        <f>300000-104923</f>
        <v>195077</v>
      </c>
      <c r="G583" s="4">
        <v>200000</v>
      </c>
    </row>
    <row r="584" spans="1:7" ht="15" customHeight="1">
      <c r="A584" s="42" t="s">
        <v>4</v>
      </c>
      <c r="B584" s="116" t="s">
        <v>199</v>
      </c>
      <c r="C584" s="70" t="s">
        <v>200</v>
      </c>
      <c r="D584" s="14">
        <f t="shared" ref="D584:G584" si="216">D583</f>
        <v>177498</v>
      </c>
      <c r="E584" s="14">
        <f t="shared" si="216"/>
        <v>300000</v>
      </c>
      <c r="F584" s="14">
        <f t="shared" ref="F584" si="217">F583</f>
        <v>195077</v>
      </c>
      <c r="G584" s="14">
        <f t="shared" si="216"/>
        <v>200000</v>
      </c>
    </row>
    <row r="585" spans="1:7" ht="12" customHeight="1">
      <c r="A585" s="42"/>
      <c r="B585" s="116"/>
      <c r="C585" s="77"/>
      <c r="D585" s="10"/>
      <c r="E585" s="10"/>
      <c r="F585" s="10"/>
      <c r="G585" s="18"/>
    </row>
    <row r="586" spans="1:7" s="27" customFormat="1" ht="27" customHeight="1">
      <c r="A586" s="42"/>
      <c r="B586" s="116" t="s">
        <v>206</v>
      </c>
      <c r="C586" s="70" t="s">
        <v>210</v>
      </c>
      <c r="D586" s="22"/>
      <c r="E586" s="22"/>
      <c r="F586" s="22"/>
      <c r="G586" s="23"/>
    </row>
    <row r="587" spans="1:7" ht="15" customHeight="1">
      <c r="A587" s="42"/>
      <c r="B587" s="116" t="s">
        <v>207</v>
      </c>
      <c r="C587" s="77" t="s">
        <v>202</v>
      </c>
      <c r="D587" s="18">
        <v>12104</v>
      </c>
      <c r="E587" s="10">
        <v>0</v>
      </c>
      <c r="F587" s="10">
        <v>0</v>
      </c>
      <c r="G587" s="2">
        <v>0</v>
      </c>
    </row>
    <row r="588" spans="1:7" ht="27.6" customHeight="1">
      <c r="A588" s="42" t="s">
        <v>4</v>
      </c>
      <c r="B588" s="116" t="s">
        <v>206</v>
      </c>
      <c r="C588" s="70" t="s">
        <v>210</v>
      </c>
      <c r="D588" s="14">
        <f t="shared" ref="D588:F588" si="218">D587</f>
        <v>12104</v>
      </c>
      <c r="E588" s="12">
        <f t="shared" si="218"/>
        <v>0</v>
      </c>
      <c r="F588" s="12">
        <f t="shared" si="218"/>
        <v>0</v>
      </c>
      <c r="G588" s="12">
        <f t="shared" ref="G588" si="219">G587</f>
        <v>0</v>
      </c>
    </row>
    <row r="589" spans="1:7" ht="12" customHeight="1">
      <c r="A589" s="42"/>
      <c r="B589" s="116"/>
      <c r="C589" s="70"/>
      <c r="D589" s="10"/>
      <c r="E589" s="10"/>
      <c r="F589" s="10"/>
      <c r="G589" s="10"/>
    </row>
    <row r="590" spans="1:7" ht="15" customHeight="1">
      <c r="A590" s="42"/>
      <c r="B590" s="90">
        <v>72</v>
      </c>
      <c r="C590" s="91" t="s">
        <v>211</v>
      </c>
      <c r="D590" s="3"/>
      <c r="E590" s="4"/>
      <c r="F590" s="4"/>
      <c r="G590" s="3"/>
    </row>
    <row r="591" spans="1:7" ht="15" customHeight="1">
      <c r="A591" s="42"/>
      <c r="B591" s="90" t="s">
        <v>213</v>
      </c>
      <c r="C591" s="91" t="s">
        <v>202</v>
      </c>
      <c r="D591" s="4">
        <v>99999</v>
      </c>
      <c r="E591" s="4">
        <v>100000</v>
      </c>
      <c r="F591" s="4">
        <v>100000</v>
      </c>
      <c r="G591" s="4">
        <v>100000</v>
      </c>
    </row>
    <row r="592" spans="1:7" ht="15" customHeight="1">
      <c r="A592" s="42" t="s">
        <v>4</v>
      </c>
      <c r="B592" s="90">
        <v>72</v>
      </c>
      <c r="C592" s="91" t="s">
        <v>211</v>
      </c>
      <c r="D592" s="6">
        <f t="shared" ref="D592:G592" si="220">D591</f>
        <v>99999</v>
      </c>
      <c r="E592" s="6">
        <f t="shared" si="220"/>
        <v>100000</v>
      </c>
      <c r="F592" s="6">
        <f t="shared" ref="F592" si="221">F591</f>
        <v>100000</v>
      </c>
      <c r="G592" s="6">
        <f t="shared" si="220"/>
        <v>100000</v>
      </c>
    </row>
    <row r="593" spans="1:7" ht="9.9499999999999993" customHeight="1">
      <c r="A593" s="42"/>
      <c r="B593" s="116"/>
      <c r="C593" s="70"/>
      <c r="D593" s="10"/>
      <c r="E593" s="10"/>
      <c r="F593" s="10"/>
      <c r="G593" s="18"/>
    </row>
    <row r="594" spans="1:7" ht="15" customHeight="1">
      <c r="A594" s="42"/>
      <c r="B594" s="90">
        <v>73</v>
      </c>
      <c r="C594" s="91" t="s">
        <v>90</v>
      </c>
      <c r="D594" s="3"/>
      <c r="E594" s="4"/>
      <c r="F594" s="4"/>
      <c r="G594" s="3"/>
    </row>
    <row r="595" spans="1:7" ht="15" customHeight="1">
      <c r="A595" s="42"/>
      <c r="B595" s="90" t="s">
        <v>214</v>
      </c>
      <c r="C595" s="91" t="s">
        <v>212</v>
      </c>
      <c r="D595" s="4">
        <f>73798-1</f>
        <v>73797</v>
      </c>
      <c r="E595" s="4">
        <v>35000</v>
      </c>
      <c r="F595" s="4">
        <v>35000</v>
      </c>
      <c r="G595" s="3">
        <v>0</v>
      </c>
    </row>
    <row r="596" spans="1:7" ht="15" customHeight="1">
      <c r="A596" s="42" t="s">
        <v>4</v>
      </c>
      <c r="B596" s="90">
        <v>73</v>
      </c>
      <c r="C596" s="91" t="s">
        <v>90</v>
      </c>
      <c r="D596" s="6">
        <f t="shared" ref="D596:G596" si="222">D595</f>
        <v>73797</v>
      </c>
      <c r="E596" s="6">
        <f t="shared" si="222"/>
        <v>35000</v>
      </c>
      <c r="F596" s="6">
        <f t="shared" ref="F596" si="223">F595</f>
        <v>35000</v>
      </c>
      <c r="G596" s="5">
        <f t="shared" si="222"/>
        <v>0</v>
      </c>
    </row>
    <row r="597" spans="1:7" ht="15" customHeight="1">
      <c r="A597" s="42"/>
      <c r="B597" s="90"/>
      <c r="C597" s="91"/>
      <c r="D597" s="4"/>
      <c r="E597" s="4"/>
      <c r="F597" s="4"/>
      <c r="G597" s="4"/>
    </row>
    <row r="598" spans="1:7" ht="15" customHeight="1">
      <c r="A598" s="42"/>
      <c r="B598" s="90">
        <v>74</v>
      </c>
      <c r="C598" s="91" t="s">
        <v>407</v>
      </c>
      <c r="D598" s="3"/>
      <c r="E598" s="4"/>
      <c r="F598" s="4"/>
      <c r="G598" s="3"/>
    </row>
    <row r="599" spans="1:7" ht="15" customHeight="1">
      <c r="A599" s="42"/>
      <c r="B599" s="90" t="s">
        <v>408</v>
      </c>
      <c r="C599" s="91" t="s">
        <v>202</v>
      </c>
      <c r="D599" s="3">
        <v>0</v>
      </c>
      <c r="E599" s="3">
        <v>0</v>
      </c>
      <c r="F599" s="3">
        <v>0</v>
      </c>
      <c r="G599" s="4">
        <v>8500</v>
      </c>
    </row>
    <row r="600" spans="1:7" ht="15" customHeight="1">
      <c r="A600" s="42" t="s">
        <v>4</v>
      </c>
      <c r="B600" s="90">
        <v>74</v>
      </c>
      <c r="C600" s="91" t="s">
        <v>407</v>
      </c>
      <c r="D600" s="5">
        <f t="shared" ref="D600:G600" si="224">D599</f>
        <v>0</v>
      </c>
      <c r="E600" s="5">
        <f t="shared" si="224"/>
        <v>0</v>
      </c>
      <c r="F600" s="5">
        <f t="shared" si="224"/>
        <v>0</v>
      </c>
      <c r="G600" s="6">
        <f t="shared" si="224"/>
        <v>8500</v>
      </c>
    </row>
    <row r="601" spans="1:7" ht="15" customHeight="1">
      <c r="A601" s="42"/>
      <c r="B601" s="90"/>
      <c r="C601" s="91"/>
      <c r="D601" s="4"/>
      <c r="E601" s="4"/>
      <c r="F601" s="4"/>
      <c r="G601" s="4"/>
    </row>
    <row r="602" spans="1:7" ht="25.5">
      <c r="A602" s="42"/>
      <c r="B602" s="90">
        <v>75</v>
      </c>
      <c r="C602" s="91" t="s">
        <v>410</v>
      </c>
      <c r="D602" s="3"/>
      <c r="E602" s="4"/>
      <c r="F602" s="4"/>
      <c r="G602" s="3"/>
    </row>
    <row r="603" spans="1:7" ht="15" customHeight="1">
      <c r="A603" s="42"/>
      <c r="B603" s="90" t="s">
        <v>409</v>
      </c>
      <c r="C603" s="91" t="s">
        <v>202</v>
      </c>
      <c r="D603" s="3">
        <v>0</v>
      </c>
      <c r="E603" s="3">
        <v>0</v>
      </c>
      <c r="F603" s="3">
        <v>0</v>
      </c>
      <c r="G603" s="4">
        <v>20000</v>
      </c>
    </row>
    <row r="604" spans="1:7" ht="25.5">
      <c r="A604" s="42" t="s">
        <v>4</v>
      </c>
      <c r="B604" s="90">
        <v>75</v>
      </c>
      <c r="C604" s="91" t="s">
        <v>410</v>
      </c>
      <c r="D604" s="5">
        <f t="shared" ref="D604:G604" si="225">D603</f>
        <v>0</v>
      </c>
      <c r="E604" s="5">
        <f t="shared" si="225"/>
        <v>0</v>
      </c>
      <c r="F604" s="5">
        <f t="shared" si="225"/>
        <v>0</v>
      </c>
      <c r="G604" s="6">
        <f t="shared" si="225"/>
        <v>20000</v>
      </c>
    </row>
    <row r="605" spans="1:7" ht="15" customHeight="1">
      <c r="A605" s="42"/>
      <c r="B605" s="90"/>
      <c r="C605" s="91"/>
      <c r="D605" s="4"/>
      <c r="E605" s="4"/>
      <c r="F605" s="4"/>
      <c r="G605" s="4"/>
    </row>
    <row r="606" spans="1:7" ht="51">
      <c r="A606" s="42"/>
      <c r="B606" s="90">
        <v>76</v>
      </c>
      <c r="C606" s="107" t="s">
        <v>414</v>
      </c>
      <c r="D606" s="3"/>
      <c r="E606" s="4"/>
      <c r="F606" s="4"/>
      <c r="G606" s="3"/>
    </row>
    <row r="607" spans="1:7" ht="15" customHeight="1">
      <c r="A607" s="42"/>
      <c r="B607" s="90" t="s">
        <v>411</v>
      </c>
      <c r="C607" s="91" t="s">
        <v>202</v>
      </c>
      <c r="D607" s="3">
        <v>0</v>
      </c>
      <c r="E607" s="3">
        <v>0</v>
      </c>
      <c r="F607" s="3">
        <v>0</v>
      </c>
      <c r="G607" s="4">
        <v>14600</v>
      </c>
    </row>
    <row r="608" spans="1:7" ht="51">
      <c r="A608" s="42" t="s">
        <v>4</v>
      </c>
      <c r="B608" s="90">
        <v>76</v>
      </c>
      <c r="C608" s="107" t="s">
        <v>414</v>
      </c>
      <c r="D608" s="5">
        <f t="shared" ref="D608:G608" si="226">D607</f>
        <v>0</v>
      </c>
      <c r="E608" s="5">
        <f t="shared" si="226"/>
        <v>0</v>
      </c>
      <c r="F608" s="5">
        <f t="shared" si="226"/>
        <v>0</v>
      </c>
      <c r="G608" s="6">
        <f t="shared" si="226"/>
        <v>14600</v>
      </c>
    </row>
    <row r="609" spans="1:7">
      <c r="A609" s="42"/>
      <c r="B609" s="90"/>
      <c r="C609" s="91"/>
      <c r="D609" s="4"/>
      <c r="E609" s="4"/>
      <c r="F609" s="4"/>
      <c r="G609" s="4"/>
    </row>
    <row r="610" spans="1:7" ht="38.25">
      <c r="A610" s="42"/>
      <c r="B610" s="90">
        <v>77</v>
      </c>
      <c r="C610" s="107" t="s">
        <v>415</v>
      </c>
      <c r="D610" s="3"/>
      <c r="E610" s="4"/>
      <c r="F610" s="4"/>
      <c r="G610" s="3"/>
    </row>
    <row r="611" spans="1:7" ht="15" customHeight="1">
      <c r="A611" s="71"/>
      <c r="B611" s="102" t="s">
        <v>412</v>
      </c>
      <c r="C611" s="103" t="s">
        <v>202</v>
      </c>
      <c r="D611" s="2">
        <v>0</v>
      </c>
      <c r="E611" s="2">
        <v>0</v>
      </c>
      <c r="F611" s="2">
        <v>0</v>
      </c>
      <c r="G611" s="7">
        <v>15000</v>
      </c>
    </row>
    <row r="612" spans="1:7" ht="38.25">
      <c r="A612" s="42" t="s">
        <v>4</v>
      </c>
      <c r="B612" s="90">
        <v>77</v>
      </c>
      <c r="C612" s="107" t="s">
        <v>415</v>
      </c>
      <c r="D612" s="2">
        <f t="shared" ref="D612:G612" si="227">D611</f>
        <v>0</v>
      </c>
      <c r="E612" s="2">
        <f t="shared" si="227"/>
        <v>0</v>
      </c>
      <c r="F612" s="2">
        <f t="shared" si="227"/>
        <v>0</v>
      </c>
      <c r="G612" s="7">
        <f t="shared" si="227"/>
        <v>15000</v>
      </c>
    </row>
    <row r="613" spans="1:7">
      <c r="A613" s="42"/>
      <c r="B613" s="90"/>
      <c r="C613" s="91"/>
      <c r="D613" s="4"/>
      <c r="E613" s="4"/>
      <c r="F613" s="4"/>
      <c r="G613" s="4"/>
    </row>
    <row r="614" spans="1:7" ht="27" customHeight="1">
      <c r="A614" s="42"/>
      <c r="B614" s="90">
        <v>78</v>
      </c>
      <c r="C614" s="94" t="s">
        <v>416</v>
      </c>
      <c r="D614" s="3"/>
      <c r="E614" s="4"/>
      <c r="F614" s="4"/>
      <c r="G614" s="3"/>
    </row>
    <row r="615" spans="1:7" ht="15" customHeight="1">
      <c r="A615" s="42"/>
      <c r="B615" s="90" t="s">
        <v>413</v>
      </c>
      <c r="C615" s="91" t="s">
        <v>202</v>
      </c>
      <c r="D615" s="3">
        <v>0</v>
      </c>
      <c r="E615" s="3">
        <v>0</v>
      </c>
      <c r="F615" s="3">
        <v>0</v>
      </c>
      <c r="G615" s="4">
        <v>10000</v>
      </c>
    </row>
    <row r="616" spans="1:7" ht="29.25" customHeight="1">
      <c r="A616" s="42" t="s">
        <v>4</v>
      </c>
      <c r="B616" s="90">
        <v>78</v>
      </c>
      <c r="C616" s="94" t="s">
        <v>416</v>
      </c>
      <c r="D616" s="5">
        <f t="shared" ref="D616:G616" si="228">D615</f>
        <v>0</v>
      </c>
      <c r="E616" s="5">
        <f t="shared" si="228"/>
        <v>0</v>
      </c>
      <c r="F616" s="5">
        <f t="shared" si="228"/>
        <v>0</v>
      </c>
      <c r="G616" s="6">
        <f t="shared" si="228"/>
        <v>10000</v>
      </c>
    </row>
    <row r="617" spans="1:7" ht="15" customHeight="1">
      <c r="A617" s="42" t="s">
        <v>4</v>
      </c>
      <c r="B617" s="51">
        <v>60</v>
      </c>
      <c r="C617" s="70" t="s">
        <v>15</v>
      </c>
      <c r="D617" s="165">
        <f>D584+D588+D592+D596+D600+D604+D608+D612+D616</f>
        <v>363398</v>
      </c>
      <c r="E617" s="165">
        <f t="shared" ref="E617:G617" si="229">E584+E588+E592+E596+E600+E604+E608+E612+E616</f>
        <v>435000</v>
      </c>
      <c r="F617" s="165">
        <f t="shared" si="229"/>
        <v>330077</v>
      </c>
      <c r="G617" s="165">
        <f t="shared" si="229"/>
        <v>368100</v>
      </c>
    </row>
    <row r="618" spans="1:7" ht="9.9499999999999993" customHeight="1">
      <c r="A618" s="42"/>
      <c r="B618" s="51"/>
      <c r="C618" s="70"/>
      <c r="D618" s="68"/>
      <c r="E618" s="68"/>
      <c r="F618" s="68"/>
      <c r="G618" s="68"/>
    </row>
    <row r="619" spans="1:7" ht="15" customHeight="1">
      <c r="A619" s="42"/>
      <c r="B619" s="90">
        <v>62</v>
      </c>
      <c r="C619" s="91" t="s">
        <v>94</v>
      </c>
      <c r="D619" s="1"/>
      <c r="E619" s="1"/>
      <c r="F619" s="1"/>
      <c r="G619" s="1"/>
    </row>
    <row r="620" spans="1:7">
      <c r="A620" s="42"/>
      <c r="B620" s="92">
        <v>55</v>
      </c>
      <c r="C620" s="117" t="s">
        <v>245</v>
      </c>
      <c r="D620" s="3"/>
      <c r="E620" s="4"/>
      <c r="F620" s="4"/>
      <c r="G620" s="3"/>
    </row>
    <row r="621" spans="1:7">
      <c r="A621" s="42"/>
      <c r="B621" s="92" t="s">
        <v>244</v>
      </c>
      <c r="C621" s="117" t="s">
        <v>202</v>
      </c>
      <c r="D621" s="3">
        <v>0</v>
      </c>
      <c r="E621" s="4">
        <v>100000</v>
      </c>
      <c r="F621" s="4">
        <f>100000-1</f>
        <v>99999</v>
      </c>
      <c r="G621" s="7">
        <v>100000</v>
      </c>
    </row>
    <row r="622" spans="1:7">
      <c r="A622" s="42" t="s">
        <v>4</v>
      </c>
      <c r="B622" s="92">
        <v>55</v>
      </c>
      <c r="C622" s="117" t="s">
        <v>245</v>
      </c>
      <c r="D622" s="5">
        <f t="shared" ref="D622:G622" si="230">D621</f>
        <v>0</v>
      </c>
      <c r="E622" s="6">
        <f t="shared" si="230"/>
        <v>100000</v>
      </c>
      <c r="F622" s="6">
        <f t="shared" ref="F622" si="231">F621</f>
        <v>99999</v>
      </c>
      <c r="G622" s="6">
        <f t="shared" si="230"/>
        <v>100000</v>
      </c>
    </row>
    <row r="623" spans="1:7" ht="12" customHeight="1">
      <c r="A623" s="42"/>
      <c r="B623" s="92"/>
      <c r="C623" s="117"/>
      <c r="D623" s="4"/>
      <c r="E623" s="4"/>
      <c r="F623" s="4"/>
      <c r="G623" s="4"/>
    </row>
    <row r="624" spans="1:7">
      <c r="A624" s="42"/>
      <c r="B624" s="92">
        <v>56</v>
      </c>
      <c r="C624" s="117" t="s">
        <v>246</v>
      </c>
      <c r="D624" s="4"/>
      <c r="E624" s="4"/>
      <c r="F624" s="4"/>
      <c r="G624" s="4"/>
    </row>
    <row r="625" spans="1:7">
      <c r="A625" s="42"/>
      <c r="B625" s="92" t="s">
        <v>247</v>
      </c>
      <c r="C625" s="117" t="s">
        <v>202</v>
      </c>
      <c r="D625" s="4">
        <v>400000</v>
      </c>
      <c r="E625" s="4">
        <v>350000</v>
      </c>
      <c r="F625" s="4">
        <v>350000</v>
      </c>
      <c r="G625" s="4">
        <v>900000</v>
      </c>
    </row>
    <row r="626" spans="1:7">
      <c r="A626" s="42" t="s">
        <v>4</v>
      </c>
      <c r="B626" s="92">
        <v>56</v>
      </c>
      <c r="C626" s="117" t="s">
        <v>246</v>
      </c>
      <c r="D626" s="6">
        <f t="shared" ref="D626:G626" si="232">D625</f>
        <v>400000</v>
      </c>
      <c r="E626" s="6">
        <f t="shared" si="232"/>
        <v>350000</v>
      </c>
      <c r="F626" s="6">
        <f t="shared" ref="F626" si="233">F625</f>
        <v>350000</v>
      </c>
      <c r="G626" s="6">
        <f t="shared" si="232"/>
        <v>900000</v>
      </c>
    </row>
    <row r="627" spans="1:7" ht="15" customHeight="1">
      <c r="A627" s="42" t="s">
        <v>4</v>
      </c>
      <c r="B627" s="90">
        <v>62</v>
      </c>
      <c r="C627" s="91" t="s">
        <v>94</v>
      </c>
      <c r="D627" s="6">
        <f t="shared" ref="D627:F627" si="234">D622+D626</f>
        <v>400000</v>
      </c>
      <c r="E627" s="6">
        <f t="shared" si="234"/>
        <v>450000</v>
      </c>
      <c r="F627" s="6">
        <f t="shared" si="234"/>
        <v>449999</v>
      </c>
      <c r="G627" s="6">
        <f t="shared" ref="G627" si="235">G622+G626</f>
        <v>1000000</v>
      </c>
    </row>
    <row r="628" spans="1:7" ht="9.9499999999999993" customHeight="1">
      <c r="A628" s="42"/>
      <c r="B628" s="90"/>
      <c r="C628" s="91"/>
      <c r="D628" s="3"/>
      <c r="E628" s="4"/>
      <c r="F628" s="4"/>
      <c r="G628" s="3"/>
    </row>
    <row r="629" spans="1:7" ht="15" customHeight="1">
      <c r="A629" s="42"/>
      <c r="B629" s="116" t="s">
        <v>215</v>
      </c>
      <c r="C629" s="77" t="s">
        <v>76</v>
      </c>
      <c r="D629" s="10"/>
      <c r="E629" s="10"/>
      <c r="F629" s="10"/>
      <c r="G629" s="39"/>
    </row>
    <row r="630" spans="1:7" ht="15" customHeight="1">
      <c r="A630" s="42"/>
      <c r="B630" s="116" t="s">
        <v>216</v>
      </c>
      <c r="C630" s="77" t="s">
        <v>217</v>
      </c>
      <c r="D630" s="10"/>
      <c r="E630" s="10"/>
      <c r="F630" s="10"/>
      <c r="G630" s="39"/>
    </row>
    <row r="631" spans="1:7" ht="15" customHeight="1">
      <c r="A631" s="42"/>
      <c r="B631" s="116" t="s">
        <v>218</v>
      </c>
      <c r="C631" s="70" t="s">
        <v>202</v>
      </c>
      <c r="D631" s="16">
        <f>37167-1</f>
        <v>37166</v>
      </c>
      <c r="E631" s="16">
        <v>1000000</v>
      </c>
      <c r="F631" s="16">
        <f>1000000-955737</f>
        <v>44263</v>
      </c>
      <c r="G631" s="7">
        <v>950000</v>
      </c>
    </row>
    <row r="632" spans="1:7" ht="15" customHeight="1">
      <c r="A632" s="42" t="s">
        <v>4</v>
      </c>
      <c r="B632" s="116" t="s">
        <v>216</v>
      </c>
      <c r="C632" s="77" t="s">
        <v>217</v>
      </c>
      <c r="D632" s="16">
        <f t="shared" ref="D632:G632" si="236">D631</f>
        <v>37166</v>
      </c>
      <c r="E632" s="16">
        <f t="shared" si="236"/>
        <v>1000000</v>
      </c>
      <c r="F632" s="16">
        <f t="shared" ref="F632" si="237">F631</f>
        <v>44263</v>
      </c>
      <c r="G632" s="16">
        <f t="shared" si="236"/>
        <v>950000</v>
      </c>
    </row>
    <row r="633" spans="1:7" ht="12" customHeight="1">
      <c r="A633" s="42"/>
      <c r="B633" s="116"/>
      <c r="C633" s="77"/>
      <c r="D633" s="18"/>
      <c r="E633" s="18"/>
      <c r="F633" s="18"/>
      <c r="G633" s="18"/>
    </row>
    <row r="634" spans="1:7" ht="15" customHeight="1">
      <c r="A634" s="42"/>
      <c r="B634" s="116" t="s">
        <v>83</v>
      </c>
      <c r="C634" s="77" t="s">
        <v>219</v>
      </c>
      <c r="D634" s="18"/>
      <c r="E634" s="18"/>
      <c r="F634" s="18"/>
      <c r="G634" s="39"/>
    </row>
    <row r="635" spans="1:7" ht="15" customHeight="1">
      <c r="A635" s="42"/>
      <c r="B635" s="116" t="s">
        <v>220</v>
      </c>
      <c r="C635" s="70" t="s">
        <v>202</v>
      </c>
      <c r="D635" s="16">
        <v>39600</v>
      </c>
      <c r="E635" s="16">
        <v>5000</v>
      </c>
      <c r="F635" s="16">
        <v>5000</v>
      </c>
      <c r="G635" s="7">
        <v>5000</v>
      </c>
    </row>
    <row r="636" spans="1:7" ht="15" customHeight="1">
      <c r="A636" s="42" t="s">
        <v>4</v>
      </c>
      <c r="B636" s="116" t="s">
        <v>83</v>
      </c>
      <c r="C636" s="77" t="s">
        <v>219</v>
      </c>
      <c r="D636" s="16">
        <f t="shared" ref="D636:G636" si="238">D635</f>
        <v>39600</v>
      </c>
      <c r="E636" s="16">
        <f t="shared" si="238"/>
        <v>5000</v>
      </c>
      <c r="F636" s="16">
        <f t="shared" ref="F636" si="239">F635</f>
        <v>5000</v>
      </c>
      <c r="G636" s="16">
        <f t="shared" si="238"/>
        <v>5000</v>
      </c>
    </row>
    <row r="637" spans="1:7" ht="15" customHeight="1">
      <c r="A637" s="42" t="s">
        <v>4</v>
      </c>
      <c r="B637" s="116" t="s">
        <v>215</v>
      </c>
      <c r="C637" s="77" t="s">
        <v>76</v>
      </c>
      <c r="D637" s="16">
        <f>D632+D636</f>
        <v>76766</v>
      </c>
      <c r="E637" s="16">
        <f t="shared" ref="E637:G637" si="240">E632+E636</f>
        <v>1005000</v>
      </c>
      <c r="F637" s="16">
        <f t="shared" si="240"/>
        <v>49263</v>
      </c>
      <c r="G637" s="16">
        <f t="shared" si="240"/>
        <v>955000</v>
      </c>
    </row>
    <row r="638" spans="1:7" ht="12" customHeight="1">
      <c r="A638" s="42"/>
      <c r="B638" s="116"/>
      <c r="C638" s="77"/>
      <c r="D638" s="18"/>
      <c r="E638" s="18"/>
      <c r="F638" s="18"/>
      <c r="G638" s="18"/>
    </row>
    <row r="639" spans="1:7" ht="15" customHeight="1">
      <c r="A639" s="42"/>
      <c r="B639" s="116" t="s">
        <v>250</v>
      </c>
      <c r="C639" s="77" t="s">
        <v>249</v>
      </c>
      <c r="D639" s="18"/>
      <c r="E639" s="18"/>
      <c r="F639" s="18"/>
      <c r="G639" s="39"/>
    </row>
    <row r="640" spans="1:7" ht="15" customHeight="1">
      <c r="A640" s="42"/>
      <c r="B640" s="116" t="s">
        <v>251</v>
      </c>
      <c r="C640" s="70" t="s">
        <v>202</v>
      </c>
      <c r="D640" s="16">
        <v>300087</v>
      </c>
      <c r="E640" s="16">
        <v>80000</v>
      </c>
      <c r="F640" s="16">
        <f>80000+500000</f>
        <v>580000</v>
      </c>
      <c r="G640" s="7">
        <v>100000</v>
      </c>
    </row>
    <row r="641" spans="1:7" ht="15" customHeight="1">
      <c r="A641" s="42" t="s">
        <v>4</v>
      </c>
      <c r="B641" s="116" t="s">
        <v>250</v>
      </c>
      <c r="C641" s="77" t="s">
        <v>249</v>
      </c>
      <c r="D641" s="16">
        <f t="shared" ref="D641:G641" si="241">D640</f>
        <v>300087</v>
      </c>
      <c r="E641" s="16">
        <f t="shared" si="241"/>
        <v>80000</v>
      </c>
      <c r="F641" s="16">
        <f t="shared" ref="F641" si="242">F640</f>
        <v>580000</v>
      </c>
      <c r="G641" s="16">
        <f t="shared" si="241"/>
        <v>100000</v>
      </c>
    </row>
    <row r="642" spans="1:7" ht="12" customHeight="1">
      <c r="A642" s="42"/>
      <c r="B642" s="116"/>
      <c r="C642" s="77"/>
      <c r="D642" s="10"/>
      <c r="E642" s="18"/>
      <c r="F642" s="18"/>
      <c r="G642" s="10"/>
    </row>
    <row r="643" spans="1:7" ht="25.5">
      <c r="A643" s="42"/>
      <c r="B643" s="116" t="s">
        <v>266</v>
      </c>
      <c r="C643" s="77" t="s">
        <v>267</v>
      </c>
      <c r="D643" s="18"/>
      <c r="E643" s="18"/>
      <c r="F643" s="18"/>
      <c r="G643" s="39"/>
    </row>
    <row r="644" spans="1:7">
      <c r="A644" s="42"/>
      <c r="B644" s="116" t="s">
        <v>269</v>
      </c>
      <c r="C644" s="77" t="s">
        <v>268</v>
      </c>
      <c r="D644" s="18"/>
      <c r="E644" s="18"/>
      <c r="F644" s="18"/>
      <c r="G644" s="39"/>
    </row>
    <row r="645" spans="1:7" ht="15" customHeight="1">
      <c r="A645" s="42"/>
      <c r="B645" s="116" t="s">
        <v>270</v>
      </c>
      <c r="C645" s="70" t="s">
        <v>202</v>
      </c>
      <c r="D645" s="16">
        <v>200000</v>
      </c>
      <c r="E645" s="16">
        <v>250000</v>
      </c>
      <c r="F645" s="16">
        <v>250000</v>
      </c>
      <c r="G645" s="2">
        <v>0</v>
      </c>
    </row>
    <row r="646" spans="1:7" ht="15" customHeight="1">
      <c r="A646" s="42" t="s">
        <v>4</v>
      </c>
      <c r="B646" s="116" t="s">
        <v>269</v>
      </c>
      <c r="C646" s="77" t="s">
        <v>268</v>
      </c>
      <c r="D646" s="16">
        <f t="shared" ref="D646:G646" si="243">D645</f>
        <v>200000</v>
      </c>
      <c r="E646" s="16">
        <f t="shared" si="243"/>
        <v>250000</v>
      </c>
      <c r="F646" s="16">
        <f t="shared" ref="F646" si="244">F645</f>
        <v>250000</v>
      </c>
      <c r="G646" s="13">
        <f t="shared" si="243"/>
        <v>0</v>
      </c>
    </row>
    <row r="647" spans="1:7" ht="15" customHeight="1">
      <c r="A647" s="42"/>
      <c r="B647" s="116"/>
      <c r="C647" s="77"/>
      <c r="D647" s="18"/>
      <c r="E647" s="18"/>
      <c r="F647" s="18"/>
      <c r="G647" s="4"/>
    </row>
    <row r="648" spans="1:7">
      <c r="A648" s="42"/>
      <c r="B648" s="116" t="s">
        <v>86</v>
      </c>
      <c r="C648" s="77" t="s">
        <v>271</v>
      </c>
      <c r="D648" s="18"/>
      <c r="E648" s="18"/>
      <c r="F648" s="18"/>
      <c r="G648" s="39"/>
    </row>
    <row r="649" spans="1:7" ht="15" customHeight="1">
      <c r="A649" s="42"/>
      <c r="B649" s="116" t="s">
        <v>272</v>
      </c>
      <c r="C649" s="70" t="s">
        <v>202</v>
      </c>
      <c r="D649" s="13">
        <v>0</v>
      </c>
      <c r="E649" s="16">
        <v>250000</v>
      </c>
      <c r="F649" s="16">
        <f>250000-1-2</f>
        <v>249997</v>
      </c>
      <c r="G649" s="2">
        <v>0</v>
      </c>
    </row>
    <row r="650" spans="1:7" ht="15" customHeight="1">
      <c r="A650" s="42" t="s">
        <v>4</v>
      </c>
      <c r="B650" s="116" t="s">
        <v>86</v>
      </c>
      <c r="C650" s="77" t="s">
        <v>271</v>
      </c>
      <c r="D650" s="13">
        <f t="shared" ref="D650:G650" si="245">D649</f>
        <v>0</v>
      </c>
      <c r="E650" s="16">
        <f t="shared" si="245"/>
        <v>250000</v>
      </c>
      <c r="F650" s="16">
        <f t="shared" ref="F650" si="246">F649</f>
        <v>249997</v>
      </c>
      <c r="G650" s="13">
        <f t="shared" si="245"/>
        <v>0</v>
      </c>
    </row>
    <row r="651" spans="1:7" ht="25.5">
      <c r="A651" s="42" t="s">
        <v>4</v>
      </c>
      <c r="B651" s="116" t="s">
        <v>266</v>
      </c>
      <c r="C651" s="77" t="s">
        <v>267</v>
      </c>
      <c r="D651" s="16">
        <f t="shared" ref="D651:G651" si="247">D646+D650</f>
        <v>200000</v>
      </c>
      <c r="E651" s="16">
        <f t="shared" si="247"/>
        <v>500000</v>
      </c>
      <c r="F651" s="16">
        <f t="shared" ref="F651" si="248">F646+F650</f>
        <v>499997</v>
      </c>
      <c r="G651" s="13">
        <f t="shared" si="247"/>
        <v>0</v>
      </c>
    </row>
    <row r="652" spans="1:7">
      <c r="A652" s="42"/>
      <c r="B652" s="116"/>
      <c r="C652" s="77"/>
      <c r="D652" s="10"/>
      <c r="E652" s="10"/>
      <c r="F652" s="10"/>
      <c r="G652" s="18"/>
    </row>
    <row r="653" spans="1:7">
      <c r="A653" s="42"/>
      <c r="B653" s="116" t="s">
        <v>85</v>
      </c>
      <c r="C653" s="77" t="s">
        <v>281</v>
      </c>
      <c r="D653" s="10"/>
      <c r="E653" s="10"/>
      <c r="F653" s="10"/>
      <c r="G653" s="39"/>
    </row>
    <row r="654" spans="1:7" ht="15" customHeight="1">
      <c r="A654" s="71"/>
      <c r="B654" s="118" t="s">
        <v>282</v>
      </c>
      <c r="C654" s="98" t="s">
        <v>202</v>
      </c>
      <c r="D654" s="13">
        <v>0</v>
      </c>
      <c r="E654" s="16">
        <v>1300000</v>
      </c>
      <c r="F654" s="16">
        <f>1300000+200000</f>
        <v>1500000</v>
      </c>
      <c r="G654" s="7">
        <v>19300</v>
      </c>
    </row>
    <row r="655" spans="1:7" ht="15" customHeight="1">
      <c r="A655" s="42" t="s">
        <v>4</v>
      </c>
      <c r="B655" s="116" t="s">
        <v>85</v>
      </c>
      <c r="C655" s="77" t="s">
        <v>281</v>
      </c>
      <c r="D655" s="13">
        <f t="shared" ref="D655:G655" si="249">D654</f>
        <v>0</v>
      </c>
      <c r="E655" s="16">
        <f t="shared" si="249"/>
        <v>1300000</v>
      </c>
      <c r="F655" s="16">
        <f t="shared" ref="F655" si="250">F654</f>
        <v>1500000</v>
      </c>
      <c r="G655" s="16">
        <f t="shared" si="249"/>
        <v>19300</v>
      </c>
    </row>
    <row r="656" spans="1:7" ht="15" customHeight="1">
      <c r="A656" s="42"/>
      <c r="B656" s="116"/>
      <c r="C656" s="77"/>
      <c r="D656" s="10"/>
      <c r="E656" s="18"/>
      <c r="F656" s="18"/>
      <c r="G656" s="18"/>
    </row>
    <row r="657" spans="1:7" ht="25.5">
      <c r="A657" s="115"/>
      <c r="B657" s="116" t="s">
        <v>377</v>
      </c>
      <c r="C657" s="70" t="s">
        <v>378</v>
      </c>
      <c r="D657" s="10"/>
      <c r="E657" s="18"/>
      <c r="F657" s="18"/>
      <c r="G657" s="18"/>
    </row>
    <row r="658" spans="1:7" ht="15" customHeight="1">
      <c r="A658" s="115"/>
      <c r="B658" s="116" t="s">
        <v>379</v>
      </c>
      <c r="C658" s="70" t="s">
        <v>202</v>
      </c>
      <c r="D658" s="13">
        <v>0</v>
      </c>
      <c r="E658" s="13">
        <v>0</v>
      </c>
      <c r="F658" s="16">
        <v>200000</v>
      </c>
      <c r="G658" s="7">
        <v>200000</v>
      </c>
    </row>
    <row r="659" spans="1:7" ht="25.5">
      <c r="A659" s="115" t="s">
        <v>4</v>
      </c>
      <c r="B659" s="116" t="s">
        <v>377</v>
      </c>
      <c r="C659" s="70" t="s">
        <v>378</v>
      </c>
      <c r="D659" s="13">
        <f t="shared" ref="D659:G659" si="251">D658</f>
        <v>0</v>
      </c>
      <c r="E659" s="13">
        <f t="shared" si="251"/>
        <v>0</v>
      </c>
      <c r="F659" s="16">
        <f t="shared" si="251"/>
        <v>200000</v>
      </c>
      <c r="G659" s="16">
        <f t="shared" si="251"/>
        <v>200000</v>
      </c>
    </row>
    <row r="660" spans="1:7">
      <c r="A660" s="115"/>
      <c r="B660" s="116"/>
      <c r="C660" s="70"/>
      <c r="D660" s="10"/>
      <c r="E660" s="18"/>
      <c r="F660" s="18"/>
      <c r="G660" s="18"/>
    </row>
    <row r="661" spans="1:7">
      <c r="A661" s="115"/>
      <c r="B661" s="116" t="s">
        <v>393</v>
      </c>
      <c r="C661" s="177" t="s">
        <v>394</v>
      </c>
      <c r="D661" s="10"/>
      <c r="E661" s="18"/>
      <c r="F661" s="18"/>
      <c r="G661" s="18"/>
    </row>
    <row r="662" spans="1:7" ht="15" customHeight="1">
      <c r="A662" s="115"/>
      <c r="B662" s="116" t="s">
        <v>395</v>
      </c>
      <c r="C662" s="70" t="s">
        <v>202</v>
      </c>
      <c r="D662" s="13">
        <v>0</v>
      </c>
      <c r="E662" s="13">
        <v>0</v>
      </c>
      <c r="F662" s="13">
        <v>0</v>
      </c>
      <c r="G662" s="7">
        <v>17300</v>
      </c>
    </row>
    <row r="663" spans="1:7">
      <c r="A663" s="115" t="s">
        <v>4</v>
      </c>
      <c r="B663" s="116" t="s">
        <v>393</v>
      </c>
      <c r="C663" s="70" t="s">
        <v>394</v>
      </c>
      <c r="D663" s="13">
        <f t="shared" ref="D663:G663" si="252">D662</f>
        <v>0</v>
      </c>
      <c r="E663" s="13">
        <f t="shared" si="252"/>
        <v>0</v>
      </c>
      <c r="F663" s="13">
        <f t="shared" si="252"/>
        <v>0</v>
      </c>
      <c r="G663" s="16">
        <f t="shared" si="252"/>
        <v>17300</v>
      </c>
    </row>
    <row r="664" spans="1:7">
      <c r="A664" s="115"/>
      <c r="B664" s="116"/>
      <c r="C664" s="70"/>
      <c r="D664" s="10"/>
      <c r="E664" s="18"/>
      <c r="F664" s="18"/>
      <c r="G664" s="18"/>
    </row>
    <row r="665" spans="1:7" ht="25.5">
      <c r="A665" s="115"/>
      <c r="B665" s="116" t="s">
        <v>398</v>
      </c>
      <c r="C665" s="70" t="s">
        <v>400</v>
      </c>
      <c r="D665" s="10"/>
      <c r="E665" s="18"/>
      <c r="F665" s="18"/>
      <c r="G665" s="18"/>
    </row>
    <row r="666" spans="1:7" ht="15" customHeight="1">
      <c r="A666" s="115"/>
      <c r="B666" s="116" t="s">
        <v>399</v>
      </c>
      <c r="C666" s="70" t="s">
        <v>202</v>
      </c>
      <c r="D666" s="13">
        <v>0</v>
      </c>
      <c r="E666" s="13">
        <v>0</v>
      </c>
      <c r="F666" s="13">
        <v>0</v>
      </c>
      <c r="G666" s="7">
        <v>7053</v>
      </c>
    </row>
    <row r="667" spans="1:7" ht="25.5">
      <c r="A667" s="115" t="s">
        <v>4</v>
      </c>
      <c r="B667" s="116" t="s">
        <v>398</v>
      </c>
      <c r="C667" s="70" t="s">
        <v>400</v>
      </c>
      <c r="D667" s="13">
        <f t="shared" ref="D667:G667" si="253">D666</f>
        <v>0</v>
      </c>
      <c r="E667" s="13">
        <f t="shared" si="253"/>
        <v>0</v>
      </c>
      <c r="F667" s="13">
        <f t="shared" si="253"/>
        <v>0</v>
      </c>
      <c r="G667" s="16">
        <f t="shared" si="253"/>
        <v>7053</v>
      </c>
    </row>
    <row r="668" spans="1:7" ht="15" customHeight="1">
      <c r="A668" s="42" t="s">
        <v>4</v>
      </c>
      <c r="B668" s="60">
        <v>4.3369999999999997</v>
      </c>
      <c r="C668" s="52" t="s">
        <v>14</v>
      </c>
      <c r="D668" s="7">
        <f t="shared" ref="D668:G668" si="254">D617+D627+D637+D394+D487+D509+D408+D579+D422+D641+D651+D655+D368+D659+D663+D667</f>
        <v>2018979</v>
      </c>
      <c r="E668" s="7">
        <f t="shared" si="254"/>
        <v>4271646</v>
      </c>
      <c r="F668" s="7">
        <f t="shared" si="254"/>
        <v>4197141</v>
      </c>
      <c r="G668" s="7">
        <f t="shared" si="254"/>
        <v>3169793</v>
      </c>
    </row>
    <row r="669" spans="1:7" ht="15" customHeight="1">
      <c r="A669" s="42" t="s">
        <v>4</v>
      </c>
      <c r="B669" s="69">
        <v>4</v>
      </c>
      <c r="C669" s="70" t="s">
        <v>13</v>
      </c>
      <c r="D669" s="166">
        <f>D668+D257</f>
        <v>2044042</v>
      </c>
      <c r="E669" s="166">
        <f t="shared" ref="E669:G669" si="255">E668+E257</f>
        <v>4271646</v>
      </c>
      <c r="F669" s="166">
        <f t="shared" si="255"/>
        <v>4197141</v>
      </c>
      <c r="G669" s="166">
        <f t="shared" si="255"/>
        <v>3174493</v>
      </c>
    </row>
    <row r="670" spans="1:7">
      <c r="A670" s="42"/>
      <c r="B670" s="69"/>
      <c r="C670" s="70"/>
      <c r="D670" s="68"/>
      <c r="E670" s="68"/>
      <c r="F670" s="68"/>
      <c r="G670" s="68"/>
    </row>
    <row r="671" spans="1:7" ht="15" customHeight="1">
      <c r="A671" s="42"/>
      <c r="B671" s="69">
        <v>5</v>
      </c>
      <c r="C671" s="70" t="s">
        <v>98</v>
      </c>
      <c r="D671" s="68"/>
      <c r="E671" s="68"/>
      <c r="F671" s="68"/>
      <c r="G671" s="68"/>
    </row>
    <row r="672" spans="1:7" ht="14.45" customHeight="1">
      <c r="A672" s="42"/>
      <c r="B672" s="60">
        <v>5.3369999999999997</v>
      </c>
      <c r="C672" s="101" t="s">
        <v>14</v>
      </c>
      <c r="D672" s="68"/>
      <c r="E672" s="68"/>
      <c r="F672" s="68"/>
      <c r="G672" s="68"/>
    </row>
    <row r="673" spans="1:7" ht="25.5">
      <c r="A673" s="42"/>
      <c r="B673" s="116" t="s">
        <v>83</v>
      </c>
      <c r="C673" s="70" t="s">
        <v>84</v>
      </c>
      <c r="D673" s="68"/>
      <c r="E673" s="68"/>
      <c r="F673" s="68"/>
      <c r="G673" s="68"/>
    </row>
    <row r="674" spans="1:7" ht="13.5" customHeight="1">
      <c r="A674" s="42"/>
      <c r="B674" s="119">
        <v>85</v>
      </c>
      <c r="C674" s="91" t="s">
        <v>102</v>
      </c>
      <c r="D674" s="1"/>
      <c r="E674" s="1"/>
      <c r="F674" s="1"/>
      <c r="G674" s="3"/>
    </row>
    <row r="675" spans="1:7" ht="15" customHeight="1">
      <c r="A675" s="42"/>
      <c r="B675" s="116" t="s">
        <v>248</v>
      </c>
      <c r="C675" s="70" t="s">
        <v>202</v>
      </c>
      <c r="D675" s="3">
        <v>0</v>
      </c>
      <c r="E675" s="4">
        <v>45679</v>
      </c>
      <c r="F675" s="4">
        <v>45679</v>
      </c>
      <c r="G675" s="3">
        <v>0</v>
      </c>
    </row>
    <row r="676" spans="1:7" ht="15" customHeight="1">
      <c r="A676" s="42"/>
      <c r="B676" s="116"/>
      <c r="C676" s="70"/>
      <c r="D676" s="3"/>
      <c r="E676" s="4"/>
      <c r="F676" s="4"/>
      <c r="G676" s="3"/>
    </row>
    <row r="677" spans="1:7" ht="15" customHeight="1">
      <c r="A677" s="42"/>
      <c r="B677" s="119">
        <v>87</v>
      </c>
      <c r="C677" s="120" t="s">
        <v>256</v>
      </c>
      <c r="D677" s="1"/>
      <c r="E677" s="1"/>
      <c r="F677" s="1"/>
      <c r="G677" s="1"/>
    </row>
    <row r="678" spans="1:7" ht="15" customHeight="1">
      <c r="A678" s="42"/>
      <c r="B678" s="116" t="s">
        <v>257</v>
      </c>
      <c r="C678" s="70" t="s">
        <v>202</v>
      </c>
      <c r="D678" s="7">
        <v>459997</v>
      </c>
      <c r="E678" s="7">
        <v>50000</v>
      </c>
      <c r="F678" s="7">
        <v>50000</v>
      </c>
      <c r="G678" s="2">
        <v>0</v>
      </c>
    </row>
    <row r="679" spans="1:7" ht="15" customHeight="1">
      <c r="A679" s="115" t="s">
        <v>4</v>
      </c>
      <c r="B679" s="119">
        <v>87</v>
      </c>
      <c r="C679" s="120" t="s">
        <v>256</v>
      </c>
      <c r="D679" s="6">
        <f>D678</f>
        <v>459997</v>
      </c>
      <c r="E679" s="6">
        <f t="shared" ref="E679:G679" si="256">E678</f>
        <v>50000</v>
      </c>
      <c r="F679" s="6">
        <f t="shared" si="256"/>
        <v>50000</v>
      </c>
      <c r="G679" s="5">
        <f t="shared" si="256"/>
        <v>0</v>
      </c>
    </row>
    <row r="680" spans="1:7" ht="15" customHeight="1">
      <c r="A680" s="42"/>
      <c r="B680" s="116"/>
      <c r="C680" s="70"/>
      <c r="D680" s="4"/>
      <c r="E680" s="4"/>
      <c r="F680" s="4"/>
      <c r="G680" s="4"/>
    </row>
    <row r="681" spans="1:7" ht="15" customHeight="1">
      <c r="A681" s="115"/>
      <c r="B681" s="116" t="s">
        <v>380</v>
      </c>
      <c r="C681" s="70" t="s">
        <v>381</v>
      </c>
      <c r="D681" s="4"/>
      <c r="E681" s="4"/>
      <c r="F681" s="4"/>
      <c r="G681" s="4"/>
    </row>
    <row r="682" spans="1:7" ht="15" customHeight="1">
      <c r="A682" s="115"/>
      <c r="B682" s="116" t="s">
        <v>382</v>
      </c>
      <c r="C682" s="70" t="s">
        <v>202</v>
      </c>
      <c r="D682" s="13">
        <v>0</v>
      </c>
      <c r="E682" s="13">
        <v>0</v>
      </c>
      <c r="F682" s="16">
        <v>1</v>
      </c>
      <c r="G682" s="2">
        <v>0</v>
      </c>
    </row>
    <row r="683" spans="1:7" ht="15" customHeight="1">
      <c r="A683" s="115" t="s">
        <v>4</v>
      </c>
      <c r="B683" s="116" t="s">
        <v>380</v>
      </c>
      <c r="C683" s="70" t="s">
        <v>381</v>
      </c>
      <c r="D683" s="13">
        <f t="shared" ref="D683:G683" si="257">D682</f>
        <v>0</v>
      </c>
      <c r="E683" s="13">
        <f t="shared" si="257"/>
        <v>0</v>
      </c>
      <c r="F683" s="16">
        <f t="shared" si="257"/>
        <v>1</v>
      </c>
      <c r="G683" s="13">
        <f t="shared" si="257"/>
        <v>0</v>
      </c>
    </row>
    <row r="684" spans="1:7" ht="15" customHeight="1">
      <c r="A684" s="115"/>
      <c r="B684" s="116"/>
      <c r="C684" s="70"/>
      <c r="D684" s="4"/>
      <c r="E684" s="4"/>
      <c r="F684" s="4"/>
      <c r="G684" s="4"/>
    </row>
    <row r="685" spans="1:7" ht="25.5">
      <c r="A685" s="115"/>
      <c r="B685" s="116" t="s">
        <v>383</v>
      </c>
      <c r="C685" s="70" t="s">
        <v>384</v>
      </c>
      <c r="D685" s="4"/>
      <c r="E685" s="4"/>
      <c r="F685" s="4"/>
      <c r="G685" s="4"/>
    </row>
    <row r="686" spans="1:7" ht="15" customHeight="1">
      <c r="A686" s="115"/>
      <c r="B686" s="116" t="s">
        <v>385</v>
      </c>
      <c r="C686" s="70" t="s">
        <v>202</v>
      </c>
      <c r="D686" s="13">
        <v>0</v>
      </c>
      <c r="E686" s="13">
        <v>0</v>
      </c>
      <c r="F686" s="16">
        <v>1</v>
      </c>
      <c r="G686" s="7">
        <v>56000</v>
      </c>
    </row>
    <row r="687" spans="1:7" ht="25.5">
      <c r="A687" s="115" t="s">
        <v>4</v>
      </c>
      <c r="B687" s="116" t="s">
        <v>383</v>
      </c>
      <c r="C687" s="70" t="s">
        <v>384</v>
      </c>
      <c r="D687" s="13">
        <f t="shared" ref="D687:G687" si="258">D686</f>
        <v>0</v>
      </c>
      <c r="E687" s="13">
        <f t="shared" si="258"/>
        <v>0</v>
      </c>
      <c r="F687" s="16">
        <f t="shared" si="258"/>
        <v>1</v>
      </c>
      <c r="G687" s="16">
        <f t="shared" si="258"/>
        <v>56000</v>
      </c>
    </row>
    <row r="688" spans="1:7" ht="15" customHeight="1">
      <c r="A688" s="115"/>
      <c r="B688" s="116"/>
      <c r="C688" s="70"/>
      <c r="D688" s="4"/>
      <c r="E688" s="4"/>
      <c r="F688" s="4"/>
      <c r="G688" s="4"/>
    </row>
    <row r="689" spans="1:7" ht="15" customHeight="1">
      <c r="A689" s="115"/>
      <c r="B689" s="116" t="s">
        <v>386</v>
      </c>
      <c r="C689" s="70" t="s">
        <v>252</v>
      </c>
      <c r="D689" s="4"/>
      <c r="E689" s="4"/>
      <c r="F689" s="4"/>
      <c r="G689" s="4"/>
    </row>
    <row r="690" spans="1:7" ht="15" customHeight="1">
      <c r="A690" s="115"/>
      <c r="B690" s="116" t="s">
        <v>387</v>
      </c>
      <c r="C690" s="70" t="s">
        <v>202</v>
      </c>
      <c r="D690" s="13">
        <v>0</v>
      </c>
      <c r="E690" s="13">
        <v>0</v>
      </c>
      <c r="F690" s="16">
        <v>1</v>
      </c>
      <c r="G690" s="2">
        <v>0</v>
      </c>
    </row>
    <row r="691" spans="1:7" ht="15" customHeight="1">
      <c r="A691" s="115" t="s">
        <v>4</v>
      </c>
      <c r="B691" s="116" t="s">
        <v>386</v>
      </c>
      <c r="C691" s="70" t="s">
        <v>252</v>
      </c>
      <c r="D691" s="13">
        <f t="shared" ref="D691:G691" si="259">D690</f>
        <v>0</v>
      </c>
      <c r="E691" s="13">
        <f t="shared" si="259"/>
        <v>0</v>
      </c>
      <c r="F691" s="16">
        <f t="shared" si="259"/>
        <v>1</v>
      </c>
      <c r="G691" s="13">
        <f t="shared" si="259"/>
        <v>0</v>
      </c>
    </row>
    <row r="692" spans="1:7" ht="15" customHeight="1">
      <c r="A692" s="115"/>
      <c r="B692" s="116"/>
      <c r="C692" s="70"/>
      <c r="D692" s="10"/>
      <c r="E692" s="18"/>
      <c r="F692" s="18"/>
      <c r="G692" s="18"/>
    </row>
    <row r="693" spans="1:7" ht="25.5">
      <c r="A693" s="115"/>
      <c r="B693" s="116" t="s">
        <v>391</v>
      </c>
      <c r="C693" s="70" t="s">
        <v>378</v>
      </c>
      <c r="D693" s="10"/>
      <c r="E693" s="18"/>
      <c r="F693" s="18"/>
      <c r="G693" s="18"/>
    </row>
    <row r="694" spans="1:7" ht="15" customHeight="1">
      <c r="A694" s="172"/>
      <c r="B694" s="118" t="s">
        <v>392</v>
      </c>
      <c r="C694" s="98" t="s">
        <v>202</v>
      </c>
      <c r="D694" s="13">
        <v>0</v>
      </c>
      <c r="E694" s="13">
        <v>0</v>
      </c>
      <c r="F694" s="13">
        <v>0</v>
      </c>
      <c r="G694" s="7">
        <v>394000</v>
      </c>
    </row>
    <row r="695" spans="1:7" ht="25.5">
      <c r="A695" s="115" t="s">
        <v>4</v>
      </c>
      <c r="B695" s="116" t="s">
        <v>391</v>
      </c>
      <c r="C695" s="70" t="s">
        <v>378</v>
      </c>
      <c r="D695" s="13">
        <f>D694</f>
        <v>0</v>
      </c>
      <c r="E695" s="13">
        <f t="shared" ref="E695:G695" si="260">E694</f>
        <v>0</v>
      </c>
      <c r="F695" s="13">
        <f t="shared" si="260"/>
        <v>0</v>
      </c>
      <c r="G695" s="16">
        <f t="shared" si="260"/>
        <v>394000</v>
      </c>
    </row>
    <row r="696" spans="1:7" ht="28.15" customHeight="1">
      <c r="A696" s="42" t="s">
        <v>4</v>
      </c>
      <c r="B696" s="116" t="s">
        <v>83</v>
      </c>
      <c r="C696" s="70" t="s">
        <v>84</v>
      </c>
      <c r="D696" s="7">
        <f>SUM(D674:D678)+D683+D687+D691+D695</f>
        <v>459997</v>
      </c>
      <c r="E696" s="7">
        <f t="shared" ref="E696:G696" si="261">SUM(E674:E678)+E683+E687+E691+E695</f>
        <v>95679</v>
      </c>
      <c r="F696" s="7">
        <f t="shared" si="261"/>
        <v>95682</v>
      </c>
      <c r="G696" s="7">
        <f t="shared" si="261"/>
        <v>450000</v>
      </c>
    </row>
    <row r="697" spans="1:7">
      <c r="A697" s="42"/>
      <c r="B697" s="116"/>
      <c r="C697" s="70"/>
      <c r="D697" s="3"/>
      <c r="E697" s="3"/>
      <c r="F697" s="3"/>
      <c r="G697" s="3"/>
    </row>
    <row r="698" spans="1:7" ht="38.25">
      <c r="A698" s="42"/>
      <c r="B698" s="116" t="s">
        <v>290</v>
      </c>
      <c r="C698" s="70" t="s">
        <v>396</v>
      </c>
      <c r="D698" s="68"/>
      <c r="E698" s="68"/>
      <c r="F698" s="68"/>
      <c r="G698" s="68"/>
    </row>
    <row r="699" spans="1:7" ht="15" customHeight="1">
      <c r="A699" s="42"/>
      <c r="B699" s="116" t="s">
        <v>397</v>
      </c>
      <c r="C699" s="70" t="s">
        <v>202</v>
      </c>
      <c r="D699" s="3">
        <v>0</v>
      </c>
      <c r="E699" s="3">
        <v>0</v>
      </c>
      <c r="F699" s="3">
        <v>0</v>
      </c>
      <c r="G699" s="4">
        <v>4053</v>
      </c>
    </row>
    <row r="700" spans="1:7" s="95" customFormat="1" ht="38.25">
      <c r="A700" s="104" t="s">
        <v>4</v>
      </c>
      <c r="B700" s="121" t="s">
        <v>290</v>
      </c>
      <c r="C700" s="122" t="s">
        <v>396</v>
      </c>
      <c r="D700" s="5">
        <f>D699</f>
        <v>0</v>
      </c>
      <c r="E700" s="5">
        <f t="shared" ref="E700:G700" si="262">E699</f>
        <v>0</v>
      </c>
      <c r="F700" s="5">
        <f t="shared" si="262"/>
        <v>0</v>
      </c>
      <c r="G700" s="6">
        <f t="shared" si="262"/>
        <v>4053</v>
      </c>
    </row>
    <row r="701" spans="1:7" ht="15.4" customHeight="1">
      <c r="A701" s="104" t="s">
        <v>4</v>
      </c>
      <c r="B701" s="168">
        <v>5.3369999999999997</v>
      </c>
      <c r="C701" s="169" t="s">
        <v>14</v>
      </c>
      <c r="D701" s="165">
        <f>D696+D700</f>
        <v>459997</v>
      </c>
      <c r="E701" s="165">
        <f t="shared" ref="E701:G701" si="263">E696+E700</f>
        <v>95679</v>
      </c>
      <c r="F701" s="165">
        <f t="shared" si="263"/>
        <v>95682</v>
      </c>
      <c r="G701" s="165">
        <f t="shared" si="263"/>
        <v>454053</v>
      </c>
    </row>
    <row r="702" spans="1:7" ht="15" customHeight="1">
      <c r="A702" s="104" t="s">
        <v>4</v>
      </c>
      <c r="B702" s="176">
        <v>5</v>
      </c>
      <c r="C702" s="122" t="s">
        <v>98</v>
      </c>
      <c r="D702" s="166">
        <f t="shared" ref="D702:G702" si="264">SUM(D701)</f>
        <v>459997</v>
      </c>
      <c r="E702" s="166">
        <f t="shared" si="264"/>
        <v>95679</v>
      </c>
      <c r="F702" s="166">
        <f t="shared" ref="F702" si="265">SUM(F701)</f>
        <v>95682</v>
      </c>
      <c r="G702" s="6">
        <f t="shared" si="264"/>
        <v>454053</v>
      </c>
    </row>
    <row r="703" spans="1:7" ht="15" customHeight="1">
      <c r="A703" s="104"/>
      <c r="B703" s="176"/>
      <c r="C703" s="122"/>
      <c r="D703" s="39"/>
      <c r="E703" s="39"/>
      <c r="F703" s="39"/>
      <c r="G703" s="4"/>
    </row>
    <row r="704" spans="1:7" ht="13.9" customHeight="1">
      <c r="A704" s="104"/>
      <c r="B704" s="176">
        <v>80</v>
      </c>
      <c r="C704" s="122" t="s">
        <v>103</v>
      </c>
      <c r="D704" s="68"/>
      <c r="E704" s="68"/>
      <c r="F704" s="68"/>
      <c r="G704" s="1"/>
    </row>
    <row r="705" spans="1:7" ht="13.9" customHeight="1">
      <c r="A705" s="42"/>
      <c r="B705" s="123" t="s">
        <v>105</v>
      </c>
      <c r="C705" s="52" t="s">
        <v>104</v>
      </c>
      <c r="D705" s="68"/>
      <c r="E705" s="68"/>
      <c r="F705" s="68"/>
      <c r="G705" s="1"/>
    </row>
    <row r="706" spans="1:7" ht="13.9" customHeight="1">
      <c r="A706" s="42"/>
      <c r="B706" s="69">
        <v>44</v>
      </c>
      <c r="C706" s="70" t="s">
        <v>18</v>
      </c>
      <c r="D706" s="68"/>
      <c r="E706" s="68"/>
      <c r="F706" s="68"/>
      <c r="G706" s="1"/>
    </row>
    <row r="707" spans="1:7" ht="13.9" customHeight="1">
      <c r="A707" s="42"/>
      <c r="B707" s="69">
        <v>68</v>
      </c>
      <c r="C707" s="70" t="s">
        <v>128</v>
      </c>
      <c r="D707" s="68"/>
      <c r="E707" s="68"/>
      <c r="F707" s="68"/>
      <c r="G707" s="1"/>
    </row>
    <row r="708" spans="1:7" ht="13.9" customHeight="1">
      <c r="A708" s="42"/>
      <c r="B708" s="69" t="s">
        <v>328</v>
      </c>
      <c r="C708" s="70" t="s">
        <v>329</v>
      </c>
      <c r="D708" s="3">
        <v>0</v>
      </c>
      <c r="E708" s="4">
        <v>12000</v>
      </c>
      <c r="F708" s="4">
        <f>12000+978</f>
        <v>12978</v>
      </c>
      <c r="G708" s="3">
        <v>0</v>
      </c>
    </row>
    <row r="709" spans="1:7" ht="26.25" customHeight="1">
      <c r="A709" s="42"/>
      <c r="B709" s="69" t="s">
        <v>321</v>
      </c>
      <c r="C709" s="70" t="s">
        <v>388</v>
      </c>
      <c r="D709" s="3">
        <v>0</v>
      </c>
      <c r="E709" s="4">
        <v>2000</v>
      </c>
      <c r="F709" s="4">
        <v>2000</v>
      </c>
      <c r="G709" s="2">
        <v>0</v>
      </c>
    </row>
    <row r="710" spans="1:7" ht="13.9" customHeight="1">
      <c r="A710" s="42" t="s">
        <v>4</v>
      </c>
      <c r="B710" s="69">
        <v>68</v>
      </c>
      <c r="C710" s="70" t="s">
        <v>128</v>
      </c>
      <c r="D710" s="5">
        <f t="shared" ref="D710:G710" si="266">SUM(D708:D709)</f>
        <v>0</v>
      </c>
      <c r="E710" s="6">
        <f t="shared" si="266"/>
        <v>14000</v>
      </c>
      <c r="F710" s="6">
        <f t="shared" ref="F710" si="267">SUM(F708:F709)</f>
        <v>14978</v>
      </c>
      <c r="G710" s="5">
        <f t="shared" si="266"/>
        <v>0</v>
      </c>
    </row>
    <row r="711" spans="1:7" ht="13.9" customHeight="1">
      <c r="A711" s="42"/>
      <c r="B711" s="69"/>
      <c r="C711" s="70"/>
      <c r="D711" s="68"/>
      <c r="E711" s="68"/>
      <c r="F711" s="68"/>
      <c r="G711" s="1"/>
    </row>
    <row r="712" spans="1:7" ht="13.9" customHeight="1">
      <c r="A712" s="42"/>
      <c r="B712" s="69"/>
      <c r="C712" s="70"/>
      <c r="D712" s="68"/>
      <c r="E712" s="68"/>
      <c r="F712" s="68"/>
      <c r="G712" s="1"/>
    </row>
    <row r="713" spans="1:7" ht="13.9" customHeight="1">
      <c r="A713" s="42"/>
      <c r="B713" s="69">
        <v>69</v>
      </c>
      <c r="C713" s="70" t="s">
        <v>277</v>
      </c>
      <c r="D713" s="68"/>
      <c r="E713" s="68"/>
      <c r="F713" s="68"/>
      <c r="G713" s="1"/>
    </row>
    <row r="714" spans="1:7">
      <c r="A714" s="42"/>
      <c r="B714" s="69" t="s">
        <v>278</v>
      </c>
      <c r="C714" s="70" t="s">
        <v>25</v>
      </c>
      <c r="D714" s="7">
        <v>4425</v>
      </c>
      <c r="E714" s="2">
        <v>0</v>
      </c>
      <c r="F714" s="2">
        <v>0</v>
      </c>
      <c r="G714" s="2">
        <v>0</v>
      </c>
    </row>
    <row r="715" spans="1:7" ht="13.9" customHeight="1">
      <c r="A715" s="42" t="s">
        <v>4</v>
      </c>
      <c r="B715" s="69">
        <v>69</v>
      </c>
      <c r="C715" s="70" t="s">
        <v>277</v>
      </c>
      <c r="D715" s="6">
        <f t="shared" ref="D715:G715" si="268">D714</f>
        <v>4425</v>
      </c>
      <c r="E715" s="5">
        <f t="shared" si="268"/>
        <v>0</v>
      </c>
      <c r="F715" s="5">
        <f t="shared" ref="F715" si="269">F714</f>
        <v>0</v>
      </c>
      <c r="G715" s="5">
        <f t="shared" si="268"/>
        <v>0</v>
      </c>
    </row>
    <row r="716" spans="1:7" ht="11.1" customHeight="1">
      <c r="A716" s="42"/>
      <c r="B716" s="69"/>
      <c r="C716" s="70"/>
      <c r="D716" s="68"/>
      <c r="E716" s="68"/>
      <c r="F716" s="68"/>
      <c r="G716" s="1"/>
    </row>
    <row r="717" spans="1:7" ht="13.9" customHeight="1">
      <c r="A717" s="42"/>
      <c r="B717" s="69">
        <v>70</v>
      </c>
      <c r="C717" s="70" t="s">
        <v>258</v>
      </c>
      <c r="D717" s="68"/>
      <c r="E717" s="68"/>
      <c r="F717" s="68"/>
      <c r="G717" s="1"/>
    </row>
    <row r="718" spans="1:7" ht="27.75" customHeight="1">
      <c r="A718" s="42"/>
      <c r="B718" s="69" t="s">
        <v>259</v>
      </c>
      <c r="C718" s="70" t="s">
        <v>388</v>
      </c>
      <c r="D718" s="7">
        <v>1500</v>
      </c>
      <c r="E718" s="2">
        <v>0</v>
      </c>
      <c r="F718" s="2">
        <v>0</v>
      </c>
      <c r="G718" s="2">
        <v>0</v>
      </c>
    </row>
    <row r="719" spans="1:7">
      <c r="A719" s="42" t="s">
        <v>4</v>
      </c>
      <c r="B719" s="69">
        <v>70</v>
      </c>
      <c r="C719" s="70" t="s">
        <v>258</v>
      </c>
      <c r="D719" s="7">
        <f t="shared" ref="D719:G719" si="270">D718</f>
        <v>1500</v>
      </c>
      <c r="E719" s="2">
        <f t="shared" si="270"/>
        <v>0</v>
      </c>
      <c r="F719" s="2">
        <f t="shared" si="270"/>
        <v>0</v>
      </c>
      <c r="G719" s="2">
        <f t="shared" si="270"/>
        <v>0</v>
      </c>
    </row>
    <row r="720" spans="1:7" ht="13.9" customHeight="1">
      <c r="A720" s="42" t="s">
        <v>4</v>
      </c>
      <c r="B720" s="69">
        <v>44</v>
      </c>
      <c r="C720" s="70" t="s">
        <v>18</v>
      </c>
      <c r="D720" s="7">
        <f t="shared" ref="D720:G720" si="271">D715+D719+D710</f>
        <v>5925</v>
      </c>
      <c r="E720" s="7">
        <f t="shared" si="271"/>
        <v>14000</v>
      </c>
      <c r="F720" s="7">
        <f t="shared" si="271"/>
        <v>14978</v>
      </c>
      <c r="G720" s="2">
        <f t="shared" si="271"/>
        <v>0</v>
      </c>
    </row>
    <row r="721" spans="1:7" ht="13.9" customHeight="1">
      <c r="A721" s="42" t="s">
        <v>4</v>
      </c>
      <c r="B721" s="123" t="s">
        <v>105</v>
      </c>
      <c r="C721" s="52" t="s">
        <v>104</v>
      </c>
      <c r="D721" s="7">
        <f t="shared" ref="D721:G721" si="272">D720</f>
        <v>5925</v>
      </c>
      <c r="E721" s="7">
        <f t="shared" si="272"/>
        <v>14000</v>
      </c>
      <c r="F721" s="7">
        <f t="shared" si="272"/>
        <v>14978</v>
      </c>
      <c r="G721" s="2">
        <f t="shared" si="272"/>
        <v>0</v>
      </c>
    </row>
    <row r="722" spans="1:7" ht="13.9" customHeight="1">
      <c r="A722" s="42" t="s">
        <v>4</v>
      </c>
      <c r="B722" s="69">
        <v>80</v>
      </c>
      <c r="C722" s="70" t="s">
        <v>103</v>
      </c>
      <c r="D722" s="7">
        <f t="shared" ref="D722:G722" si="273">D721</f>
        <v>5925</v>
      </c>
      <c r="E722" s="7">
        <f t="shared" si="273"/>
        <v>14000</v>
      </c>
      <c r="F722" s="7">
        <f t="shared" si="273"/>
        <v>14978</v>
      </c>
      <c r="G722" s="2">
        <f t="shared" si="273"/>
        <v>0</v>
      </c>
    </row>
    <row r="723" spans="1:7" ht="13.9" customHeight="1">
      <c r="A723" s="42" t="s">
        <v>4</v>
      </c>
      <c r="B723" s="67">
        <v>5054</v>
      </c>
      <c r="C723" s="52" t="s">
        <v>77</v>
      </c>
      <c r="D723" s="165">
        <f t="shared" ref="D723:G723" si="274">SUM(D702,D669,D722,D240)</f>
        <v>2509964</v>
      </c>
      <c r="E723" s="165">
        <f t="shared" si="274"/>
        <v>4384125</v>
      </c>
      <c r="F723" s="165">
        <f t="shared" si="274"/>
        <v>4310601</v>
      </c>
      <c r="G723" s="165">
        <f t="shared" si="274"/>
        <v>3628546</v>
      </c>
    </row>
    <row r="724" spans="1:7" ht="15.4" customHeight="1">
      <c r="A724" s="86" t="s">
        <v>4</v>
      </c>
      <c r="B724" s="87"/>
      <c r="C724" s="88" t="s">
        <v>44</v>
      </c>
      <c r="D724" s="166">
        <f t="shared" ref="D724:G724" si="275">D723</f>
        <v>2509964</v>
      </c>
      <c r="E724" s="166">
        <f t="shared" si="275"/>
        <v>4384125</v>
      </c>
      <c r="F724" s="166">
        <f t="shared" si="275"/>
        <v>4310601</v>
      </c>
      <c r="G724" s="166">
        <f t="shared" si="275"/>
        <v>3628546</v>
      </c>
    </row>
    <row r="725" spans="1:7" ht="15.4" customHeight="1">
      <c r="A725" s="86" t="s">
        <v>4</v>
      </c>
      <c r="B725" s="87"/>
      <c r="C725" s="88" t="s">
        <v>2</v>
      </c>
      <c r="D725" s="166">
        <f t="shared" ref="D725:G725" si="276">D724+D230</f>
        <v>5196548</v>
      </c>
      <c r="E725" s="166">
        <f t="shared" si="276"/>
        <v>7471093</v>
      </c>
      <c r="F725" s="166">
        <f t="shared" si="276"/>
        <v>7254599</v>
      </c>
      <c r="G725" s="166">
        <f t="shared" si="276"/>
        <v>6636117</v>
      </c>
    </row>
    <row r="726" spans="1:7" s="30" customFormat="1" ht="13.5">
      <c r="A726" s="101"/>
      <c r="B726" s="67"/>
      <c r="C726" s="124"/>
      <c r="D726" s="125"/>
      <c r="E726" s="125"/>
      <c r="F726" s="125"/>
      <c r="G726" s="4"/>
    </row>
    <row r="727" spans="1:7" s="100" customFormat="1" ht="29.25" customHeight="1">
      <c r="A727" s="141" t="s">
        <v>88</v>
      </c>
      <c r="B727" s="182" t="s">
        <v>92</v>
      </c>
      <c r="C727" s="182"/>
      <c r="D727" s="182"/>
      <c r="E727" s="182"/>
      <c r="F727" s="182"/>
      <c r="G727" s="182"/>
    </row>
    <row r="728" spans="1:7" s="100" customFormat="1" ht="27.6" customHeight="1">
      <c r="A728" s="141" t="s">
        <v>93</v>
      </c>
      <c r="B728" s="142">
        <v>2059</v>
      </c>
      <c r="C728" s="143" t="s">
        <v>112</v>
      </c>
      <c r="D728" s="144">
        <v>3</v>
      </c>
      <c r="E728" s="144">
        <v>10000</v>
      </c>
      <c r="F728" s="144">
        <v>10000</v>
      </c>
      <c r="G728" s="147">
        <v>10000</v>
      </c>
    </row>
    <row r="729" spans="1:7" s="100" customFormat="1" ht="27.6" customHeight="1">
      <c r="A729" s="148" t="s">
        <v>93</v>
      </c>
      <c r="B729" s="149" t="s">
        <v>100</v>
      </c>
      <c r="C729" s="150" t="s">
        <v>372</v>
      </c>
      <c r="D729" s="151">
        <v>201</v>
      </c>
      <c r="E729" s="146">
        <v>0</v>
      </c>
      <c r="F729" s="146">
        <v>0</v>
      </c>
      <c r="G729" s="146">
        <v>0</v>
      </c>
    </row>
    <row r="730" spans="1:7" s="100" customFormat="1" ht="27.6" customHeight="1">
      <c r="A730" s="148" t="s">
        <v>93</v>
      </c>
      <c r="B730" s="149" t="s">
        <v>100</v>
      </c>
      <c r="C730" s="150" t="s">
        <v>319</v>
      </c>
      <c r="D730" s="151">
        <v>145</v>
      </c>
      <c r="E730" s="146">
        <v>0</v>
      </c>
      <c r="F730" s="146">
        <v>0</v>
      </c>
      <c r="G730" s="146">
        <v>0</v>
      </c>
    </row>
    <row r="731" spans="1:7" s="100" customFormat="1" ht="27.6" customHeight="1">
      <c r="A731" s="148" t="s">
        <v>93</v>
      </c>
      <c r="B731" s="149" t="s">
        <v>100</v>
      </c>
      <c r="C731" s="150" t="s">
        <v>116</v>
      </c>
      <c r="D731" s="151">
        <v>66</v>
      </c>
      <c r="E731" s="146"/>
      <c r="F731" s="146">
        <v>0</v>
      </c>
      <c r="G731" s="152"/>
    </row>
    <row r="732" spans="1:7" s="100" customFormat="1" ht="28.9" customHeight="1">
      <c r="A732" s="148" t="s">
        <v>87</v>
      </c>
      <c r="B732" s="181" t="s">
        <v>99</v>
      </c>
      <c r="C732" s="181"/>
      <c r="D732" s="181"/>
      <c r="E732" s="181"/>
      <c r="F732" s="153"/>
      <c r="G732" s="153"/>
    </row>
    <row r="733" spans="1:7" s="100" customFormat="1" ht="25.5">
      <c r="A733" s="148"/>
      <c r="B733" s="154"/>
      <c r="C733" s="154" t="s">
        <v>113</v>
      </c>
      <c r="D733" s="155"/>
      <c r="E733" s="155"/>
      <c r="F733" s="155"/>
      <c r="G733" s="144"/>
    </row>
    <row r="734" spans="1:7" s="100" customFormat="1" ht="39.75" customHeight="1">
      <c r="A734" s="156" t="s">
        <v>93</v>
      </c>
      <c r="B734" s="157">
        <v>5054</v>
      </c>
      <c r="C734" s="155" t="s">
        <v>208</v>
      </c>
      <c r="D734" s="147">
        <v>459997</v>
      </c>
      <c r="E734" s="147">
        <f>250000+100000+50000+45679</f>
        <v>445679</v>
      </c>
      <c r="F734" s="147">
        <f>250000+100000+50000+45679</f>
        <v>445679</v>
      </c>
      <c r="G734" s="144">
        <v>450000</v>
      </c>
    </row>
    <row r="735" spans="1:7" s="100" customFormat="1">
      <c r="A735" s="156"/>
      <c r="B735" s="158"/>
      <c r="D735" s="160"/>
      <c r="E735" s="147"/>
      <c r="F735" s="147"/>
      <c r="G735" s="145"/>
    </row>
    <row r="736" spans="1:7" s="100" customFormat="1" ht="29.45" customHeight="1">
      <c r="A736" s="148"/>
      <c r="B736" s="149"/>
      <c r="C736" s="150" t="s">
        <v>96</v>
      </c>
      <c r="D736" s="151"/>
      <c r="E736" s="145"/>
      <c r="F736" s="145"/>
      <c r="G736" s="152"/>
    </row>
    <row r="737" spans="1:7" s="100" customFormat="1" ht="29.25" customHeight="1">
      <c r="A737" s="148" t="s">
        <v>93</v>
      </c>
      <c r="B737" s="159">
        <v>5054</v>
      </c>
      <c r="C737" s="150" t="s">
        <v>209</v>
      </c>
      <c r="D737" s="151">
        <v>177498</v>
      </c>
      <c r="E737" s="147">
        <v>300000</v>
      </c>
      <c r="F737" s="147">
        <v>300000</v>
      </c>
      <c r="G737" s="144">
        <v>200000</v>
      </c>
    </row>
  </sheetData>
  <autoFilter ref="A16:G737"/>
  <mergeCells count="5">
    <mergeCell ref="E6:G6"/>
    <mergeCell ref="A1:G1"/>
    <mergeCell ref="A2:G2"/>
    <mergeCell ref="B732:E732"/>
    <mergeCell ref="B727:G727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341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2" manualBreakCount="2">
    <brk id="82" max="11" man="1"/>
    <brk id="42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dem34</vt:lpstr>
      <vt:lpstr>'dem34'!Print_Area</vt:lpstr>
      <vt:lpstr>'dem34'!Print_Titles</vt:lpstr>
      <vt:lpstr>'dem34'!pw</vt:lpstr>
      <vt:lpstr>'dem34'!rb</vt:lpstr>
      <vt:lpstr>'dem34'!rbcap</vt:lpstr>
      <vt:lpstr>'dem34'!suspense</vt:lpstr>
      <vt:lpstr>'dem34'!Voted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2026-07-20T06:08:34Z</cp:lastPrinted>
  <dcterms:created xsi:type="dcterms:W3CDTF">2004-06-02T16:25:02Z</dcterms:created>
  <dcterms:modified xsi:type="dcterms:W3CDTF">2026-08-03T06:13:45Z</dcterms:modified>
</cp:coreProperties>
</file>