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-15" yWindow="-15" windowWidth="14295" windowHeight="12495"/>
  </bookViews>
  <sheets>
    <sheet name="dem38" sheetId="7" r:id="rId1"/>
  </sheets>
  <definedNames>
    <definedName name="__123Graph_D" localSheetId="0" hidden="1">#REF!</definedName>
    <definedName name="_xlnm._FilterDatabase" localSheetId="0" hidden="1">'dem38'!$A$20:$G$523</definedName>
    <definedName name="ah" localSheetId="0">'dem38'!#REF!</definedName>
    <definedName name="cad" localSheetId="0">'dem38'!#REF!</definedName>
    <definedName name="capcoop" localSheetId="0">'dem38'!#REF!</definedName>
    <definedName name="capcrop" localSheetId="0">'dem38'!#REF!</definedName>
    <definedName name="capedu" localSheetId="0">'dem38'!$D$372:$G$372</definedName>
    <definedName name="capforest" localSheetId="0">'dem38'!#REF!</definedName>
    <definedName name="caphealth" localSheetId="0">'dem38'!#REF!</definedName>
    <definedName name="caphousing" localSheetId="0">'dem38'!#REF!</definedName>
    <definedName name="capind" localSheetId="0">'dem38'!#REF!</definedName>
    <definedName name="capoap" localSheetId="0">'dem38'!#REF!</definedName>
    <definedName name="capordp" localSheetId="0">'dem38'!#REF!</definedName>
    <definedName name="cappower" localSheetId="0">'dem38'!#REF!</definedName>
    <definedName name="cappw" localSheetId="0">'dem38'!#REF!</definedName>
    <definedName name="caproad" localSheetId="0">'dem38'!#REF!</definedName>
    <definedName name="capst" localSheetId="0">'dem38'!#REF!</definedName>
    <definedName name="captourism" localSheetId="0">'dem38'!#REF!</definedName>
    <definedName name="capUD" localSheetId="0">'dem38'!#REF!</definedName>
    <definedName name="capvillage" localSheetId="0">'dem38'!#REF!</definedName>
    <definedName name="capwater" localSheetId="0">'dem38'!#REF!</definedName>
    <definedName name="civil" localSheetId="0">'dem38'!#REF!</definedName>
    <definedName name="conven" localSheetId="0">'dem38'!#REF!</definedName>
    <definedName name="coop" localSheetId="0">'dem38'!#REF!</definedName>
    <definedName name="crop" localSheetId="0">'dem38'!#REF!</definedName>
    <definedName name="cul" localSheetId="0">'dem38'!#REF!</definedName>
    <definedName name="dd" localSheetId="0">'dem38'!#REF!</definedName>
    <definedName name="ecology" localSheetId="0">'dem38'!#REF!</definedName>
    <definedName name="edu" localSheetId="0">'dem38'!#REF!</definedName>
    <definedName name="fish" localSheetId="0">'dem38'!#REF!</definedName>
    <definedName name="food" localSheetId="0">'dem38'!#REF!</definedName>
    <definedName name="forest" localSheetId="0">'dem38'!#REF!</definedName>
    <definedName name="housing" localSheetId="0">'dem38'!#REF!</definedName>
    <definedName name="ind" localSheetId="0">'dem38'!#REF!</definedName>
    <definedName name="ipr" localSheetId="0">'dem38'!#REF!</definedName>
    <definedName name="labour" localSheetId="0">'dem38'!#REF!</definedName>
    <definedName name="lr" localSheetId="0">'dem38'!#REF!</definedName>
    <definedName name="med" localSheetId="0">'dem38'!#REF!</definedName>
    <definedName name="minor" localSheetId="0">'dem38'!#REF!</definedName>
    <definedName name="np" localSheetId="0">'dem38'!#REF!</definedName>
    <definedName name="Nutrition" localSheetId="0">'dem38'!#REF!</definedName>
    <definedName name="oap" localSheetId="0">'dem38'!#REF!</definedName>
    <definedName name="ordp" localSheetId="0">'dem38'!#REF!</definedName>
    <definedName name="osr" localSheetId="0">'dem38'!#REF!</definedName>
    <definedName name="power" localSheetId="0">'dem38'!#REF!</definedName>
    <definedName name="_xlnm.Print_Area" localSheetId="0">'dem38'!$A$1:$G$523</definedName>
    <definedName name="_xlnm.Print_Titles" localSheetId="0">'dem38'!$17:$20</definedName>
    <definedName name="public" localSheetId="0">'dem38'!#REF!</definedName>
    <definedName name="RE" localSheetId="0">'dem38'!#REF!</definedName>
    <definedName name="rec" localSheetId="0">'dem38'!#REF!</definedName>
    <definedName name="research" localSheetId="0">'dem38'!#REF!</definedName>
    <definedName name="revise" localSheetId="0">'dem38'!#REF!</definedName>
    <definedName name="roads" localSheetId="0">'dem38'!#REF!</definedName>
    <definedName name="scst" localSheetId="0">'dem38'!$D$342:$G$342</definedName>
    <definedName name="scstrec" localSheetId="0">'dem38'!#REF!</definedName>
    <definedName name="SocialSecurity" localSheetId="0">'dem38'!$D$360:$G$360</definedName>
    <definedName name="socialwelfare" localSheetId="0">'dem38'!#REF!</definedName>
    <definedName name="sports" localSheetId="0">'dem38'!#REF!</definedName>
    <definedName name="spprg" localSheetId="0">'dem38'!#REF!</definedName>
    <definedName name="sswrec1" localSheetId="0">'dem38'!#REF!</definedName>
    <definedName name="sswrec2" localSheetId="0">'dem38'!#REF!</definedName>
    <definedName name="summary" localSheetId="0">'dem38'!#REF!</definedName>
    <definedName name="swc" localSheetId="0">'dem38'!#REF!</definedName>
    <definedName name="tourism" localSheetId="0">'dem38'!#REF!</definedName>
    <definedName name="UD" localSheetId="0">'dem38'!#REF!</definedName>
    <definedName name="village" localSheetId="0">'dem38'!#REF!</definedName>
    <definedName name="Voted" localSheetId="0">'dem38'!$C$14:$F$14</definedName>
    <definedName name="water" localSheetId="0">'dem38'!#REF!</definedName>
    <definedName name="welfarecap" localSheetId="0">'dem38'!$D$520:$G$520</definedName>
    <definedName name="Z_239EE218_578E_4317_BEED_14D5D7089E27_.wvu.Cols" localSheetId="0" hidden="1">'dem38'!#REF!</definedName>
    <definedName name="Z_239EE218_578E_4317_BEED_14D5D7089E27_.wvu.FilterData" localSheetId="0" hidden="1">'dem38'!$A$1:$G$522</definedName>
    <definedName name="Z_239EE218_578E_4317_BEED_14D5D7089E27_.wvu.PrintArea" localSheetId="0" hidden="1">'dem38'!$A$1:$G$522</definedName>
    <definedName name="Z_239EE218_578E_4317_BEED_14D5D7089E27_.wvu.PrintTitles" localSheetId="0" hidden="1">'dem38'!$18:$20</definedName>
    <definedName name="Z_302A3EA3_AE96_11D5_A646_0050BA3D7AFD_.wvu.Cols" localSheetId="0" hidden="1">'dem38'!#REF!</definedName>
    <definedName name="Z_302A3EA3_AE96_11D5_A646_0050BA3D7AFD_.wvu.FilterData" localSheetId="0" hidden="1">'dem38'!$A$1:$G$522</definedName>
    <definedName name="Z_302A3EA3_AE96_11D5_A646_0050BA3D7AFD_.wvu.PrintArea" localSheetId="0" hidden="1">'dem38'!$A$1:$G$522</definedName>
    <definedName name="Z_302A3EA3_AE96_11D5_A646_0050BA3D7AFD_.wvu.PrintTitles" localSheetId="0" hidden="1">'dem38'!$18:$20</definedName>
    <definedName name="Z_36DBA021_0ECB_11D4_8064_004005726899_.wvu.Cols" localSheetId="0" hidden="1">'dem38'!#REF!</definedName>
    <definedName name="Z_36DBA021_0ECB_11D4_8064_004005726899_.wvu.FilterData" localSheetId="0" hidden="1">'dem38'!$C$21:$C$522</definedName>
    <definedName name="Z_36DBA021_0ECB_11D4_8064_004005726899_.wvu.PrintArea" localSheetId="0" hidden="1">'dem38'!$A$1:$G$522</definedName>
    <definedName name="Z_36DBA021_0ECB_11D4_8064_004005726899_.wvu.PrintTitles" localSheetId="0" hidden="1">'dem38'!$18:$20</definedName>
    <definedName name="Z_93EBE921_AE91_11D5_8685_004005726899_.wvu.Cols" localSheetId="0" hidden="1">'dem38'!#REF!</definedName>
    <definedName name="Z_93EBE921_AE91_11D5_8685_004005726899_.wvu.FilterData" localSheetId="0" hidden="1">'dem38'!$C$21:$C$522</definedName>
    <definedName name="Z_93EBE921_AE91_11D5_8685_004005726899_.wvu.PrintArea" localSheetId="0" hidden="1">'dem38'!$A$1:$G$522</definedName>
    <definedName name="Z_93EBE921_AE91_11D5_8685_004005726899_.wvu.PrintTitles" localSheetId="0" hidden="1">'dem38'!$18:$20</definedName>
    <definedName name="Z_94DA79C1_0FDE_11D5_9579_000021DAEEA2_.wvu.Cols" localSheetId="0" hidden="1">'dem38'!#REF!</definedName>
    <definedName name="Z_94DA79C1_0FDE_11D5_9579_000021DAEEA2_.wvu.FilterData" localSheetId="0" hidden="1">'dem38'!$C$21:$C$522</definedName>
    <definedName name="Z_94DA79C1_0FDE_11D5_9579_000021DAEEA2_.wvu.PrintArea" localSheetId="0" hidden="1">'dem38'!$A$1:$G$522</definedName>
    <definedName name="Z_94DA79C1_0FDE_11D5_9579_000021DAEEA2_.wvu.PrintTitles" localSheetId="0" hidden="1">'dem38'!$18:$20</definedName>
    <definedName name="Z_9F04AD3B_15DA_4D32_8B27_BA16A20022C6_.wvu.FilterData" localSheetId="0" hidden="1">'dem38'!$A$20:$G$523</definedName>
    <definedName name="Z_9F04AD3B_15DA_4D32_8B27_BA16A20022C6_.wvu.PrintArea" localSheetId="0" hidden="1">'dem38'!$A$384:$G$520</definedName>
    <definedName name="Z_9F04AD3B_15DA_4D32_8B27_BA16A20022C6_.wvu.PrintTitles" localSheetId="0" hidden="1">'dem38'!$17:$20</definedName>
    <definedName name="Z_B4CB098C_161F_11D5_8064_004005726899_.wvu.FilterData" localSheetId="0" hidden="1">'dem38'!$C$21:$C$522</definedName>
    <definedName name="Z_B4CB099E_161F_11D5_8064_004005726899_.wvu.FilterData" localSheetId="0" hidden="1">'dem38'!$C$21:$C$522</definedName>
    <definedName name="Z_C868F8C3_16D7_11D5_A68D_81D6213F5331_.wvu.Cols" localSheetId="0" hidden="1">'dem38'!#REF!</definedName>
    <definedName name="Z_C868F8C3_16D7_11D5_A68D_81D6213F5331_.wvu.FilterData" localSheetId="0" hidden="1">'dem38'!$C$21:$C$522</definedName>
    <definedName name="Z_C868F8C3_16D7_11D5_A68D_81D6213F5331_.wvu.PrintArea" localSheetId="0" hidden="1">'dem38'!$A$1:$G$522</definedName>
    <definedName name="Z_C868F8C3_16D7_11D5_A68D_81D6213F5331_.wvu.PrintTitles" localSheetId="0" hidden="1">'dem38'!$18:$20</definedName>
    <definedName name="Z_E5DF37BD_125C_11D5_8DC4_D0F5D88B3549_.wvu.Cols" localSheetId="0" hidden="1">'dem38'!#REF!</definedName>
    <definedName name="Z_E5DF37BD_125C_11D5_8DC4_D0F5D88B3549_.wvu.FilterData" localSheetId="0" hidden="1">'dem38'!$C$21:$C$522</definedName>
    <definedName name="Z_E5DF37BD_125C_11D5_8DC4_D0F5D88B3549_.wvu.PrintArea" localSheetId="0" hidden="1">'dem38'!$A$1:$G$522</definedName>
    <definedName name="Z_E5DF37BD_125C_11D5_8DC4_D0F5D88B3549_.wvu.PrintTitles" localSheetId="0" hidden="1">'dem38'!$18:$20</definedName>
    <definedName name="Z_F1391393_1D1C_410F_A76B_773FA6985814_.wvu.PrintArea" localSheetId="0" hidden="1">'dem38'!$A$384:$G$520</definedName>
    <definedName name="Z_F1391393_1D1C_410F_A76B_773FA6985814_.wvu.PrintTitles" localSheetId="0" hidden="1">'dem38'!$17:$20</definedName>
    <definedName name="Z_F8ADACC1_164E_11D6_B603_000021DAEEA2_.wvu.Cols" localSheetId="0" hidden="1">'dem38'!#REF!</definedName>
    <definedName name="Z_F8ADACC1_164E_11D6_B603_000021DAEEA2_.wvu.FilterData" localSheetId="0" hidden="1">'dem38'!$C$21:$C$522</definedName>
    <definedName name="Z_F8ADACC1_164E_11D6_B603_000021DAEEA2_.wvu.PrintArea" localSheetId="0" hidden="1">'dem38'!$A$1:$G$522</definedName>
    <definedName name="Z_F8ADACC1_164E_11D6_B603_000021DAEEA2_.wvu.PrintTitles" localSheetId="0" hidden="1">'dem38'!$18:$20</definedName>
  </definedNames>
  <calcPr calcId="125725"/>
  <customWorkbookViews>
    <customWorkbookView name="view" guid="{9F04AD3B-15DA-4D32-8B27-BA16A20022C6}" maximized="1" windowWidth="1020" windowHeight="597" activeSheetId="4"/>
    <customWorkbookView name="print view" guid="{F1391393-1D1C-410F-A76B-773FA6985814}" includeHiddenRowCol="0" maximized="1" windowWidth="1020" windowHeight="597" activeSheetId="4"/>
  </customWorkbookViews>
</workbook>
</file>

<file path=xl/calcChain.xml><?xml version="1.0" encoding="utf-8"?>
<calcChain xmlns="http://schemas.openxmlformats.org/spreadsheetml/2006/main">
  <c r="G339" i="7"/>
  <c r="E238" l="1"/>
  <c r="E239" s="1"/>
  <c r="F238"/>
  <c r="F239" s="1"/>
  <c r="D238"/>
  <c r="D239" s="1"/>
  <c r="G238" l="1"/>
  <c r="G239" s="1"/>
  <c r="F465" l="1"/>
  <c r="E465"/>
  <c r="D465"/>
  <c r="G465"/>
  <c r="F127"/>
  <c r="E127"/>
  <c r="D127"/>
  <c r="G127"/>
  <c r="F123"/>
  <c r="E123"/>
  <c r="D123"/>
  <c r="G123"/>
  <c r="E480"/>
  <c r="D480"/>
  <c r="F301" l="1"/>
  <c r="E301"/>
  <c r="D301"/>
  <c r="G301"/>
  <c r="F297"/>
  <c r="E297"/>
  <c r="D297"/>
  <c r="G297"/>
  <c r="F339"/>
  <c r="E339"/>
  <c r="D339"/>
  <c r="F491"/>
  <c r="E491"/>
  <c r="D491"/>
  <c r="G491"/>
  <c r="D320"/>
  <c r="D321" s="1"/>
  <c r="F320"/>
  <c r="F321" s="1"/>
  <c r="E320"/>
  <c r="E321" s="1"/>
  <c r="G320"/>
  <c r="G321" s="1"/>
  <c r="G357"/>
  <c r="E357"/>
  <c r="F357"/>
  <c r="D357"/>
  <c r="E487"/>
  <c r="F487"/>
  <c r="D487"/>
  <c r="G487"/>
  <c r="F335"/>
  <c r="E335"/>
  <c r="D335"/>
  <c r="G335"/>
  <c r="F492" l="1"/>
  <c r="D492"/>
  <c r="G492"/>
  <c r="E492"/>
  <c r="F214"/>
  <c r="E214"/>
  <c r="D214"/>
  <c r="G214"/>
  <c r="F119"/>
  <c r="E119"/>
  <c r="D119"/>
  <c r="G119"/>
  <c r="F115"/>
  <c r="E115"/>
  <c r="D115"/>
  <c r="G115"/>
  <c r="F111" l="1"/>
  <c r="E111"/>
  <c r="D111"/>
  <c r="G111"/>
  <c r="F107"/>
  <c r="E107"/>
  <c r="D107"/>
  <c r="G107"/>
  <c r="F284"/>
  <c r="F224"/>
  <c r="F437"/>
  <c r="F433"/>
  <c r="F399"/>
  <c r="F348"/>
  <c r="F80"/>
  <c r="F292"/>
  <c r="F166"/>
  <c r="F42"/>
  <c r="F156"/>
  <c r="F27"/>
  <c r="F178"/>
  <c r="F168"/>
  <c r="F158"/>
  <c r="F68"/>
  <c r="F56"/>
  <c r="F44"/>
  <c r="F41"/>
  <c r="F29"/>
  <c r="F515"/>
  <c r="F510" l="1"/>
  <c r="E510"/>
  <c r="D510"/>
  <c r="G510"/>
  <c r="F478"/>
  <c r="F480" s="1"/>
  <c r="F474"/>
  <c r="F89"/>
  <c r="E89"/>
  <c r="D89"/>
  <c r="G89"/>
  <c r="E85"/>
  <c r="F85"/>
  <c r="D85"/>
  <c r="G85"/>
  <c r="D65"/>
  <c r="D60" l="1"/>
  <c r="D27"/>
  <c r="D28"/>
  <c r="D53"/>
  <c r="D175"/>
  <c r="D182" s="1"/>
  <c r="D185"/>
  <c r="D186"/>
  <c r="F438"/>
  <c r="F434"/>
  <c r="E438"/>
  <c r="E434"/>
  <c r="F210"/>
  <c r="F206"/>
  <c r="F201"/>
  <c r="F182"/>
  <c r="F50"/>
  <c r="F517"/>
  <c r="E517"/>
  <c r="D517"/>
  <c r="F516"/>
  <c r="E516"/>
  <c r="D516"/>
  <c r="F506"/>
  <c r="F511" s="1"/>
  <c r="E506"/>
  <c r="E511" s="1"/>
  <c r="D506"/>
  <c r="D511" s="1"/>
  <c r="F499"/>
  <c r="F500" s="1"/>
  <c r="E499"/>
  <c r="E500" s="1"/>
  <c r="D499"/>
  <c r="D500" s="1"/>
  <c r="F475"/>
  <c r="E475"/>
  <c r="D475"/>
  <c r="F461"/>
  <c r="E461"/>
  <c r="D461"/>
  <c r="F442"/>
  <c r="E442"/>
  <c r="D442"/>
  <c r="D438"/>
  <c r="D434"/>
  <c r="F430"/>
  <c r="E430"/>
  <c r="D430"/>
  <c r="F423"/>
  <c r="F424" s="1"/>
  <c r="E423"/>
  <c r="E424" s="1"/>
  <c r="D423"/>
  <c r="D424" s="1"/>
  <c r="F417"/>
  <c r="E417"/>
  <c r="D417"/>
  <c r="F410"/>
  <c r="E410"/>
  <c r="D410"/>
  <c r="F400"/>
  <c r="F401" s="1"/>
  <c r="E400"/>
  <c r="E401" s="1"/>
  <c r="D400"/>
  <c r="D401" s="1"/>
  <c r="F390"/>
  <c r="E390"/>
  <c r="D390"/>
  <c r="F379"/>
  <c r="F380" s="1"/>
  <c r="F381" s="1"/>
  <c r="F382" s="1"/>
  <c r="E379"/>
  <c r="E380" s="1"/>
  <c r="E381" s="1"/>
  <c r="E382" s="1"/>
  <c r="D379"/>
  <c r="D380" s="1"/>
  <c r="D381" s="1"/>
  <c r="D382" s="1"/>
  <c r="F369"/>
  <c r="F370" s="1"/>
  <c r="F371" s="1"/>
  <c r="F372" s="1"/>
  <c r="E369"/>
  <c r="E370" s="1"/>
  <c r="E371" s="1"/>
  <c r="E372" s="1"/>
  <c r="D369"/>
  <c r="D370" s="1"/>
  <c r="D371" s="1"/>
  <c r="D372" s="1"/>
  <c r="F353"/>
  <c r="E353"/>
  <c r="D353"/>
  <c r="F349"/>
  <c r="E349"/>
  <c r="D349"/>
  <c r="F331"/>
  <c r="E331"/>
  <c r="D331"/>
  <c r="F327"/>
  <c r="E327"/>
  <c r="D327"/>
  <c r="F312"/>
  <c r="F313" s="1"/>
  <c r="F314" s="1"/>
  <c r="E312"/>
  <c r="E313" s="1"/>
  <c r="E314" s="1"/>
  <c r="D312"/>
  <c r="D313" s="1"/>
  <c r="D314" s="1"/>
  <c r="F293"/>
  <c r="E293"/>
  <c r="D293"/>
  <c r="F289"/>
  <c r="E289"/>
  <c r="D289"/>
  <c r="F285"/>
  <c r="E285"/>
  <c r="D285"/>
  <c r="F281"/>
  <c r="E281"/>
  <c r="D281"/>
  <c r="F275"/>
  <c r="F276" s="1"/>
  <c r="E275"/>
  <c r="E276" s="1"/>
  <c r="D275"/>
  <c r="D276" s="1"/>
  <c r="F266"/>
  <c r="E266"/>
  <c r="D266"/>
  <c r="F262"/>
  <c r="E262"/>
  <c r="D262"/>
  <c r="F255"/>
  <c r="E255"/>
  <c r="D255"/>
  <c r="F251"/>
  <c r="E251"/>
  <c r="D251"/>
  <c r="F247"/>
  <c r="E247"/>
  <c r="D247"/>
  <c r="F243"/>
  <c r="E243"/>
  <c r="D243"/>
  <c r="F232"/>
  <c r="F233" s="1"/>
  <c r="E232"/>
  <c r="E233" s="1"/>
  <c r="D232"/>
  <c r="D233" s="1"/>
  <c r="F225"/>
  <c r="E225"/>
  <c r="D225"/>
  <c r="F221"/>
  <c r="E221"/>
  <c r="D221"/>
  <c r="E210"/>
  <c r="D210"/>
  <c r="E206"/>
  <c r="D206"/>
  <c r="E201"/>
  <c r="D201"/>
  <c r="F192"/>
  <c r="E192"/>
  <c r="E182"/>
  <c r="F172"/>
  <c r="E172"/>
  <c r="D172"/>
  <c r="F148"/>
  <c r="E148"/>
  <c r="D148"/>
  <c r="F144"/>
  <c r="E144"/>
  <c r="D144"/>
  <c r="F140"/>
  <c r="E140"/>
  <c r="D140"/>
  <c r="F134"/>
  <c r="F135" s="1"/>
  <c r="E134"/>
  <c r="E135" s="1"/>
  <c r="D134"/>
  <c r="D135" s="1"/>
  <c r="F103"/>
  <c r="E103"/>
  <c r="D103"/>
  <c r="F98"/>
  <c r="E98"/>
  <c r="D98"/>
  <c r="F81"/>
  <c r="F90" s="1"/>
  <c r="E81"/>
  <c r="E90" s="1"/>
  <c r="D81"/>
  <c r="D90" s="1"/>
  <c r="F74"/>
  <c r="E74"/>
  <c r="D74"/>
  <c r="F62"/>
  <c r="E62"/>
  <c r="E50"/>
  <c r="D50"/>
  <c r="G516"/>
  <c r="G480"/>
  <c r="G461"/>
  <c r="G442"/>
  <c r="G438"/>
  <c r="G400"/>
  <c r="G353"/>
  <c r="G255"/>
  <c r="G232"/>
  <c r="G233" s="1"/>
  <c r="F418" l="1"/>
  <c r="E418"/>
  <c r="D418"/>
  <c r="D128"/>
  <c r="D129" s="1"/>
  <c r="E128"/>
  <c r="E129" s="1"/>
  <c r="F466"/>
  <c r="F467" s="1"/>
  <c r="F468" s="1"/>
  <c r="E466"/>
  <c r="E467" s="1"/>
  <c r="E468" s="1"/>
  <c r="G466"/>
  <c r="D466"/>
  <c r="D467" s="1"/>
  <c r="D468" s="1"/>
  <c r="F128"/>
  <c r="F129" s="1"/>
  <c r="E302"/>
  <c r="E303" s="1"/>
  <c r="F302"/>
  <c r="F303" s="1"/>
  <c r="D302"/>
  <c r="D303" s="1"/>
  <c r="E358"/>
  <c r="E359" s="1"/>
  <c r="E360" s="1"/>
  <c r="D358"/>
  <c r="D359" s="1"/>
  <c r="D360" s="1"/>
  <c r="E215"/>
  <c r="E216" s="1"/>
  <c r="D215"/>
  <c r="D216" s="1"/>
  <c r="E340"/>
  <c r="E341" s="1"/>
  <c r="D340"/>
  <c r="D341" s="1"/>
  <c r="F340"/>
  <c r="F341" s="1"/>
  <c r="F358"/>
  <c r="F359" s="1"/>
  <c r="F360" s="1"/>
  <c r="F215"/>
  <c r="F216" s="1"/>
  <c r="E75"/>
  <c r="F75"/>
  <c r="E481"/>
  <c r="E482" s="1"/>
  <c r="E493" s="1"/>
  <c r="F267"/>
  <c r="D62"/>
  <c r="D75" s="1"/>
  <c r="E518"/>
  <c r="E149"/>
  <c r="D226"/>
  <c r="E443"/>
  <c r="E444" s="1"/>
  <c r="E267"/>
  <c r="E402"/>
  <c r="E403" s="1"/>
  <c r="E404" s="1"/>
  <c r="D149"/>
  <c r="D443"/>
  <c r="D444" s="1"/>
  <c r="F443"/>
  <c r="F444" s="1"/>
  <c r="F518"/>
  <c r="F149"/>
  <c r="E193"/>
  <c r="E194" s="1"/>
  <c r="F402"/>
  <c r="F403" s="1"/>
  <c r="F404" s="1"/>
  <c r="D256"/>
  <c r="D402"/>
  <c r="D403" s="1"/>
  <c r="D404" s="1"/>
  <c r="F193"/>
  <c r="F194" s="1"/>
  <c r="F226"/>
  <c r="D192"/>
  <c r="D193" s="1"/>
  <c r="D194" s="1"/>
  <c r="D518"/>
  <c r="D481"/>
  <c r="D482" s="1"/>
  <c r="D493" s="1"/>
  <c r="D267"/>
  <c r="F481"/>
  <c r="F482" s="1"/>
  <c r="F493" s="1"/>
  <c r="E256"/>
  <c r="F256"/>
  <c r="E226"/>
  <c r="G434"/>
  <c r="G517"/>
  <c r="G506"/>
  <c r="G511" s="1"/>
  <c r="G475"/>
  <c r="G430"/>
  <c r="G423"/>
  <c r="G424" s="1"/>
  <c r="G410"/>
  <c r="G390"/>
  <c r="G379"/>
  <c r="G380" s="1"/>
  <c r="G381" s="1"/>
  <c r="G382" s="1"/>
  <c r="G349"/>
  <c r="G358" s="1"/>
  <c r="G331"/>
  <c r="G293"/>
  <c r="G289"/>
  <c r="G285"/>
  <c r="G281"/>
  <c r="G266"/>
  <c r="G251"/>
  <c r="G247"/>
  <c r="G243"/>
  <c r="G225"/>
  <c r="G210"/>
  <c r="G148"/>
  <c r="G144"/>
  <c r="G140"/>
  <c r="G134"/>
  <c r="G135" s="1"/>
  <c r="G302" l="1"/>
  <c r="E91"/>
  <c r="E150" s="1"/>
  <c r="D519"/>
  <c r="F519"/>
  <c r="E519"/>
  <c r="D91"/>
  <c r="D150" s="1"/>
  <c r="D445"/>
  <c r="F445"/>
  <c r="E445"/>
  <c r="F91"/>
  <c r="F150" s="1"/>
  <c r="E268"/>
  <c r="F268"/>
  <c r="D268"/>
  <c r="G262"/>
  <c r="G267" s="1"/>
  <c r="G443"/>
  <c r="G444" s="1"/>
  <c r="G467"/>
  <c r="G468" s="1"/>
  <c r="G401"/>
  <c r="G402" s="1"/>
  <c r="G403" s="1"/>
  <c r="G404" s="1"/>
  <c r="G359"/>
  <c r="G360" s="1"/>
  <c r="G518"/>
  <c r="G369"/>
  <c r="G370" s="1"/>
  <c r="G371" s="1"/>
  <c r="G372" s="1"/>
  <c r="G149"/>
  <c r="G81"/>
  <c r="G90" s="1"/>
  <c r="G206"/>
  <c r="G201"/>
  <c r="G499"/>
  <c r="G500" s="1"/>
  <c r="G417"/>
  <c r="G418" s="1"/>
  <c r="G103"/>
  <c r="G481"/>
  <c r="G482" s="1"/>
  <c r="G493" s="1"/>
  <c r="G221"/>
  <c r="G226" s="1"/>
  <c r="G98"/>
  <c r="G256"/>
  <c r="G275"/>
  <c r="G276" s="1"/>
  <c r="G62"/>
  <c r="G50"/>
  <c r="G172"/>
  <c r="G327"/>
  <c r="G340" s="1"/>
  <c r="G74"/>
  <c r="G192"/>
  <c r="G312"/>
  <c r="G313" s="1"/>
  <c r="G314" s="1"/>
  <c r="G182"/>
  <c r="G128" l="1"/>
  <c r="G129" s="1"/>
  <c r="G341"/>
  <c r="G215"/>
  <c r="G216" s="1"/>
  <c r="G75"/>
  <c r="G91" s="1"/>
  <c r="E520"/>
  <c r="E521" s="1"/>
  <c r="D520"/>
  <c r="D521" s="1"/>
  <c r="F520"/>
  <c r="F521" s="1"/>
  <c r="F342"/>
  <c r="F361" s="1"/>
  <c r="E342"/>
  <c r="E361" s="1"/>
  <c r="D342"/>
  <c r="D361" s="1"/>
  <c r="G445"/>
  <c r="G303"/>
  <c r="G519"/>
  <c r="G193"/>
  <c r="G194" s="1"/>
  <c r="E522" l="1"/>
  <c r="F522"/>
  <c r="D522"/>
  <c r="G268"/>
  <c r="G150"/>
  <c r="G520"/>
  <c r="G521" s="1"/>
  <c r="G342" l="1"/>
  <c r="G361" s="1"/>
  <c r="G522" l="1"/>
  <c r="D14" l="1"/>
  <c r="E14" l="1"/>
  <c r="F14" l="1"/>
</calcChain>
</file>

<file path=xl/sharedStrings.xml><?xml version="1.0" encoding="utf-8"?>
<sst xmlns="http://schemas.openxmlformats.org/spreadsheetml/2006/main" count="762" uniqueCount="336">
  <si>
    <t>Social Security &amp; Welfare</t>
  </si>
  <si>
    <t>Capital</t>
  </si>
  <si>
    <t>Voted</t>
  </si>
  <si>
    <t>Major /Sub-Major/Minor/Sub/Detailed Heads</t>
  </si>
  <si>
    <t>Total</t>
  </si>
  <si>
    <t>REVENUE SECTION</t>
  </si>
  <si>
    <t>M.H.</t>
  </si>
  <si>
    <t>Welfare of Scheduled Caste</t>
  </si>
  <si>
    <t>Direction &amp; Administration</t>
  </si>
  <si>
    <t>Establishment</t>
  </si>
  <si>
    <t>60.00.01</t>
  </si>
  <si>
    <t>Salaries</t>
  </si>
  <si>
    <t>60.00.11</t>
  </si>
  <si>
    <t>60.00.13</t>
  </si>
  <si>
    <t>Office Expenses</t>
  </si>
  <si>
    <t>Education</t>
  </si>
  <si>
    <t>Other Expenditure</t>
  </si>
  <si>
    <t>Welfare of Scheduled Castes</t>
  </si>
  <si>
    <t>Welfare of Scheduled Tribes</t>
  </si>
  <si>
    <t>Welfare of Backward Classes</t>
  </si>
  <si>
    <t>General</t>
  </si>
  <si>
    <t>Other Social Welfare Programmes</t>
  </si>
  <si>
    <t>60.00.72</t>
  </si>
  <si>
    <t>CAPITAL SECTION</t>
  </si>
  <si>
    <t>65.00.31</t>
  </si>
  <si>
    <t>60.46.01</t>
  </si>
  <si>
    <t>60.46.11</t>
  </si>
  <si>
    <t>60.46.13</t>
  </si>
  <si>
    <t>60.48.01</t>
  </si>
  <si>
    <t>60.48.11</t>
  </si>
  <si>
    <t>60.48.13</t>
  </si>
  <si>
    <t>60.45.01</t>
  </si>
  <si>
    <t>60.45.11</t>
  </si>
  <si>
    <t>60.47.01</t>
  </si>
  <si>
    <t>60.47.11</t>
  </si>
  <si>
    <t>Tribal Area Sub- Plan</t>
  </si>
  <si>
    <t>Art and Culture</t>
  </si>
  <si>
    <t>Schemes under TSP</t>
  </si>
  <si>
    <t>Capital Outlay on Education, Sports, Art  and Culture</t>
  </si>
  <si>
    <t>Capital Outlay on Education,  Sports, Art &amp; Culture</t>
  </si>
  <si>
    <t>Capital Outlay on Urban  Development</t>
  </si>
  <si>
    <t>II. Details of the estimates and the heads under which this grant will be accounted for:</t>
  </si>
  <si>
    <t>(g) Social Welfare &amp; Nutrition</t>
  </si>
  <si>
    <t>B - Social Services</t>
  </si>
  <si>
    <t>Revenue</t>
  </si>
  <si>
    <t>Construction</t>
  </si>
  <si>
    <t>(In Thousands of Rupees)</t>
  </si>
  <si>
    <t>60.00.77</t>
  </si>
  <si>
    <t>60.00.78</t>
  </si>
  <si>
    <t>60.00.79</t>
  </si>
  <si>
    <t>43.00.81</t>
  </si>
  <si>
    <t>43.00.82</t>
  </si>
  <si>
    <t>42.74.34</t>
  </si>
  <si>
    <t>43.00.83</t>
  </si>
  <si>
    <t>51.00.80</t>
  </si>
  <si>
    <t>51.75.34</t>
  </si>
  <si>
    <t>Grant-in-Aid under 1st proviso to Article 275(1) of the Constitution of India</t>
  </si>
  <si>
    <t>Grant-in-Aid under 1st proviso to Article 275(1) of the Constitution of India (ACA)</t>
  </si>
  <si>
    <t>51.76.34</t>
  </si>
  <si>
    <t>42.73.34</t>
  </si>
  <si>
    <t>Umbrella scheme for Education of ST Student</t>
  </si>
  <si>
    <t>Education Scheme for Minorities</t>
  </si>
  <si>
    <t>33.30.70</t>
  </si>
  <si>
    <t>Pre Matric Scholarship to Minorities</t>
  </si>
  <si>
    <t>33.30.71</t>
  </si>
  <si>
    <t>Post Matric Scholarship to Minorities</t>
  </si>
  <si>
    <t>33.30.72</t>
  </si>
  <si>
    <t>Post- Matric Scholarship to students belonging to ST Community</t>
  </si>
  <si>
    <t>Construction of Hostels for OBC Boys' and Girls' at Sumbuk, South Sikkim</t>
  </si>
  <si>
    <t>43.00.76</t>
  </si>
  <si>
    <t>43.00.77</t>
  </si>
  <si>
    <t>43.00.78</t>
  </si>
  <si>
    <t>Construction of Hostels for OBC  Girls' at Nandugaon, South Sikkim</t>
  </si>
  <si>
    <t>43.00.79</t>
  </si>
  <si>
    <t>43.00.80</t>
  </si>
  <si>
    <t>Protection of Civil Right and Prevention of Atrocities on SC/ST (Central Share)</t>
  </si>
  <si>
    <t>51.76.71</t>
  </si>
  <si>
    <t>Post- Matric Scholarship to students belonging to ST Community (State Share)</t>
  </si>
  <si>
    <t>Lepcha Primitive Tribe Group Welfare Board</t>
  </si>
  <si>
    <t>Sikkim Commission for Backward Classes</t>
  </si>
  <si>
    <t>Protection of Civil Right and Prevention of Atrocities on SC/ST</t>
  </si>
  <si>
    <t>Construction of  Lepcha Primitive Tribal Girls' Hostel Lingdong, Near Mangan, North Sikkim (Central Share)</t>
  </si>
  <si>
    <t>03.277</t>
  </si>
  <si>
    <t>Ashram Schools</t>
  </si>
  <si>
    <t>80.190</t>
  </si>
  <si>
    <t>Investment in SABCCO</t>
  </si>
  <si>
    <t>60.00.54</t>
  </si>
  <si>
    <t>Investment</t>
  </si>
  <si>
    <t>Umbrella Programme for Development and Marketing of Tribal Products/ Produce</t>
  </si>
  <si>
    <t>Wages</t>
  </si>
  <si>
    <t>60.48.02</t>
  </si>
  <si>
    <t>60.47.02</t>
  </si>
  <si>
    <t>Pre- Matric Scholarship to students belonging to ST Community (State Share)</t>
  </si>
  <si>
    <t>51.77.34</t>
  </si>
  <si>
    <t xml:space="preserve">Construction of Hostels for OBC Girls' at Kyongsa, West Sikkim </t>
  </si>
  <si>
    <t>60.00.02</t>
  </si>
  <si>
    <t>60.46.02</t>
  </si>
  <si>
    <t>60.45.02</t>
  </si>
  <si>
    <t>DEMAND NO. 38</t>
  </si>
  <si>
    <t>Protection of Civil Right and Prevention of Atrocities on SC/ST (State Share)</t>
  </si>
  <si>
    <t>42.73.71</t>
  </si>
  <si>
    <t>Pre-Matric Scholarship to students belonging to SC Community (State Share)</t>
  </si>
  <si>
    <t xml:space="preserve">Pre-Matric Scholarship to students belonging to SC Community </t>
  </si>
  <si>
    <t>Actuals</t>
  </si>
  <si>
    <t>Budget 
Estimate</t>
  </si>
  <si>
    <t>(e) Welfare of Scheduled Castes, Scheduled Tribes &amp; Other Backward Classes</t>
  </si>
  <si>
    <t>(c) Capital Account of Water Supply, Sanitation, Housing and Urban Development</t>
  </si>
  <si>
    <t>(e) Capital Account of Welfare of Scheduled Castes, Scheduled Tribes and Other Backward Classes</t>
  </si>
  <si>
    <t>Construction of OBC Girls Hostel at PNGSS Gangtok, East Sikkim</t>
  </si>
  <si>
    <t>Construction of OBC Girls Hostel at GDC, Burtuk, East Sikkim</t>
  </si>
  <si>
    <t>Post-Matric Scholarship to students belonging to SC Community</t>
  </si>
  <si>
    <t>B - Capital Account on Social Services
(a) Capital Account of Education, Sports, Art &amp; Culture</t>
  </si>
  <si>
    <t xml:space="preserve">Scheme for Development of OBC and Denotified Tribes (DNT) and Semi nomadic tribes </t>
  </si>
  <si>
    <t>42.74.71</t>
  </si>
  <si>
    <t>Pradhan Mantri Jan Vikas Karyakaram</t>
  </si>
  <si>
    <t>Gangtok District</t>
  </si>
  <si>
    <t>Gyalshing District</t>
  </si>
  <si>
    <t>Mangan District</t>
  </si>
  <si>
    <t>Namchi District</t>
  </si>
  <si>
    <t>Pakyong District</t>
  </si>
  <si>
    <t>60.49.01</t>
  </si>
  <si>
    <t>60.49.02</t>
  </si>
  <si>
    <t>60.49.11</t>
  </si>
  <si>
    <t>Soreng District</t>
  </si>
  <si>
    <t>60.50.01</t>
  </si>
  <si>
    <t>60.50.02</t>
  </si>
  <si>
    <t>60.50.11</t>
  </si>
  <si>
    <t>60.50.13</t>
  </si>
  <si>
    <t>Motor Vehicles</t>
  </si>
  <si>
    <t>Special Central Assistance for Scheduled Castes Component Plan (Central Plan Schemes)</t>
  </si>
  <si>
    <t>Welfare of Minorities</t>
  </si>
  <si>
    <t>Economic Development</t>
  </si>
  <si>
    <t>Scheme for Development of Scheduled Caste</t>
  </si>
  <si>
    <t>Construction of  Lepcha Primitive Tribal Girls' Hostel Namchi, South  Sikkim (Central Share)</t>
  </si>
  <si>
    <t xml:space="preserve"> </t>
  </si>
  <si>
    <t>Assistance to Public Sector and Other Undertakings</t>
  </si>
  <si>
    <t>Medical Treatment</t>
  </si>
  <si>
    <t>Allowances</t>
  </si>
  <si>
    <t>Leave Travel Concession</t>
  </si>
  <si>
    <t>60.00.06</t>
  </si>
  <si>
    <t>60.00.07</t>
  </si>
  <si>
    <t>60.00.08</t>
  </si>
  <si>
    <t>Domestic Travel Expenses</t>
  </si>
  <si>
    <t>Foreign Travel Expenses</t>
  </si>
  <si>
    <t>60.00.12</t>
  </si>
  <si>
    <t>60.46.06</t>
  </si>
  <si>
    <t>60.46.07</t>
  </si>
  <si>
    <t>60.48.06</t>
  </si>
  <si>
    <t>60.48.07</t>
  </si>
  <si>
    <t>60.49.06</t>
  </si>
  <si>
    <t>60.49.07</t>
  </si>
  <si>
    <t>60.50.06</t>
  </si>
  <si>
    <t>60.50.07</t>
  </si>
  <si>
    <t>60.45.06</t>
  </si>
  <si>
    <t>60.45.07</t>
  </si>
  <si>
    <t>60.47.06</t>
  </si>
  <si>
    <t>60.47.07</t>
  </si>
  <si>
    <t>Other Revenue Expenditure</t>
  </si>
  <si>
    <t>60.00.09</t>
  </si>
  <si>
    <t>Training Expenses</t>
  </si>
  <si>
    <t>60.00.24</t>
  </si>
  <si>
    <t>Fuel and Lubricants</t>
  </si>
  <si>
    <t>60.46.09</t>
  </si>
  <si>
    <t>60.46.24</t>
  </si>
  <si>
    <t>60.48.09</t>
  </si>
  <si>
    <t>60.48.24</t>
  </si>
  <si>
    <t>60.50.09</t>
  </si>
  <si>
    <t>60.50.24</t>
  </si>
  <si>
    <t>SOCIAL WELFARE</t>
  </si>
  <si>
    <t>Scholarships</t>
  </si>
  <si>
    <t>63.00.49</t>
  </si>
  <si>
    <t>PM ADI Adarsh Gram Yojana (Central Share)</t>
  </si>
  <si>
    <t xml:space="preserve">61.00.49 </t>
  </si>
  <si>
    <t>PM AJAY (Central Share)</t>
  </si>
  <si>
    <t>64.00.49</t>
  </si>
  <si>
    <t>Tribal Research Institute (Central Share)</t>
  </si>
  <si>
    <t>71.72.49</t>
  </si>
  <si>
    <t>72.00.49</t>
  </si>
  <si>
    <t>65.00.36</t>
  </si>
  <si>
    <t>Grant in Aid Salaries</t>
  </si>
  <si>
    <t>Grant in Aid General</t>
  </si>
  <si>
    <t>62.00.49</t>
  </si>
  <si>
    <t>Other Revenue Expendture</t>
  </si>
  <si>
    <t>SC, ST and OBC Welfare Boards</t>
  </si>
  <si>
    <t>67.00.31</t>
  </si>
  <si>
    <t>Rehabilitation</t>
  </si>
  <si>
    <t>Other Relief Measures</t>
  </si>
  <si>
    <t>Schemes under Drug Demand Reduction and Rehabilitation (Central Share)</t>
  </si>
  <si>
    <t>67.00.49</t>
  </si>
  <si>
    <t>60.00.29</t>
  </si>
  <si>
    <t>Repair and Maintenance</t>
  </si>
  <si>
    <t>60.46.29</t>
  </si>
  <si>
    <t>60.48.29</t>
  </si>
  <si>
    <t>60.50.29</t>
  </si>
  <si>
    <t>Umbrella Schemes for Development of Minorities</t>
  </si>
  <si>
    <t>65.00.49</t>
  </si>
  <si>
    <t>PM YASASVI Post- Matrc Scholarship to OBC and EBC Students (State Share)</t>
  </si>
  <si>
    <t>51.75.71</t>
  </si>
  <si>
    <t>68.00.49</t>
  </si>
  <si>
    <t>Detention Centre at Rangpo</t>
  </si>
  <si>
    <t>60.00.27</t>
  </si>
  <si>
    <t>Minor, Civil and Electric Works</t>
  </si>
  <si>
    <t>Head Office Establishment</t>
  </si>
  <si>
    <t xml:space="preserve">Purchase of Vehicle </t>
  </si>
  <si>
    <t>44.60.51</t>
  </si>
  <si>
    <t>Land Compensation of Residential Model Schools at Chota Samdong, Soreng</t>
  </si>
  <si>
    <t>50.55.78</t>
  </si>
  <si>
    <t xml:space="preserve">Land  </t>
  </si>
  <si>
    <t xml:space="preserve">Celebration of BR Ambedkar Jayanti </t>
  </si>
  <si>
    <t>68.51.80</t>
  </si>
  <si>
    <t>68.51.81</t>
  </si>
  <si>
    <t>Construction of SC Girls Hostel at Government College Rhenock, East Sikkim (Central Share)</t>
  </si>
  <si>
    <t>Construction of SC Girls Hostel at Dodak, West Sikkim (Central Share)</t>
  </si>
  <si>
    <t>Construction of SC Girls Hostel at Rangtu, 
East Sikkim (Central Share)</t>
  </si>
  <si>
    <t>Construction of SC Girls Hostel at Rhenock, East Sikkim (Central Share)</t>
  </si>
  <si>
    <t>60.00.40</t>
  </si>
  <si>
    <t>60.00.41</t>
  </si>
  <si>
    <t>60.00.42</t>
  </si>
  <si>
    <t>60.00.43</t>
  </si>
  <si>
    <t>SABCO</t>
  </si>
  <si>
    <t>Grant in Aid for Creation of Capital Assets</t>
  </si>
  <si>
    <t>Special Central Assistance for Tribal Sub-Plan</t>
  </si>
  <si>
    <t>Construction of Hostels for OBC Girls at Dentam Sr. Sec. School, West Sikkim (Central Share)</t>
  </si>
  <si>
    <t>Umbrella Scheme for Education of ST Student</t>
  </si>
  <si>
    <t>PM YASASVI Pre- Matric Scholarship to OBC Students (Central Share)</t>
  </si>
  <si>
    <t>PM YASASVI Post- Matric Scholarship to OBC and EBC Students (Central Share)</t>
  </si>
  <si>
    <t>Scholarship</t>
  </si>
  <si>
    <t>67.00.36</t>
  </si>
  <si>
    <t>2024-25</t>
  </si>
  <si>
    <t>66.00.35</t>
  </si>
  <si>
    <t>Admin Cost under Ministry of Tribal Affairs</t>
  </si>
  <si>
    <t>73.00.49</t>
  </si>
  <si>
    <t>PM YASASVI Pre- Matric Scholarship to OBC Students (State Share)</t>
  </si>
  <si>
    <t>Merit cum Means based Scholarship to Minorities</t>
  </si>
  <si>
    <t>Investment in Public sector and other Undertaking</t>
  </si>
  <si>
    <t>National Action for Mechanised Sanitation Ecosystem (NAMASTE) Scheme- Central Share</t>
  </si>
  <si>
    <t xml:space="preserve">62.00.49 </t>
  </si>
  <si>
    <t>60.45.13</t>
  </si>
  <si>
    <t>60.45.24</t>
  </si>
  <si>
    <t>60.47.13</t>
  </si>
  <si>
    <t>60.47.24</t>
  </si>
  <si>
    <t>Pradhan Mantri Jan Vikas Karyakaram (Central Share)</t>
  </si>
  <si>
    <t>33.74.60</t>
  </si>
  <si>
    <t>Other Capital Expenditure</t>
  </si>
  <si>
    <t>Construction of Ashram School at Jushingthang  (Central Share)</t>
  </si>
  <si>
    <t xml:space="preserve">Pre- Matric Scholarship to students belonging to ST Community </t>
  </si>
  <si>
    <t>Pradhan Mantri Jan Vikas Karyakaram (State Share)</t>
  </si>
  <si>
    <t>33.75.60</t>
  </si>
  <si>
    <t>National Action for Mechanised Sanitation Ecosystem (NAMASTE) Scheme- State Share</t>
  </si>
  <si>
    <t xml:space="preserve">63.00.49 </t>
  </si>
  <si>
    <t>State Share for OBC Hostels</t>
  </si>
  <si>
    <t>60.00.60</t>
  </si>
  <si>
    <t>Special Component Plan for Scheduled Castes</t>
  </si>
  <si>
    <t>60.00.80</t>
  </si>
  <si>
    <t>Buildings and Structures</t>
  </si>
  <si>
    <t>50.00.49</t>
  </si>
  <si>
    <t>74.00.31</t>
  </si>
  <si>
    <t>`</t>
  </si>
  <si>
    <t>Construction of EMRS Suntaley</t>
  </si>
  <si>
    <t>Building and Structures</t>
  </si>
  <si>
    <t>60.61.72</t>
  </si>
  <si>
    <t>Construction of  Lepcha Primitive Tribal Girls' Hostel at Assangthang, Namchi District (State Share)</t>
  </si>
  <si>
    <t>Capital Outlay on Urban Development</t>
  </si>
  <si>
    <t>Integrated Development of Small and Medium Towns</t>
  </si>
  <si>
    <t>Sweeper Quarter cum Cobbler Shed at Tailor units-Singtam</t>
  </si>
  <si>
    <t>70.00.60</t>
  </si>
  <si>
    <t>Support to Tribal Research Institute (Central Share)</t>
  </si>
  <si>
    <t>Construction of  Lepcha Primitive Tribal Girls' Hostel Near Helipad Burtuk, East Sikkim (Central Share)</t>
  </si>
  <si>
    <t>Construction of Hostels for OBC Girls' at Machong Sr. Sec. School East Sikkim (Central Share)</t>
  </si>
  <si>
    <t>60.49.13</t>
  </si>
  <si>
    <t>60.49.24</t>
  </si>
  <si>
    <t xml:space="preserve"> Revised 
Estimate</t>
  </si>
  <si>
    <t>2025-26</t>
  </si>
  <si>
    <t>Construction of Hostels for Boys' and Girls' (Central Share)</t>
  </si>
  <si>
    <t>Article 275(1) of the Constitution of India</t>
  </si>
  <si>
    <t>60.62.60</t>
  </si>
  <si>
    <t>Programme for Development of Scheduled Tribes (PM Vanbandhu Kalyan Yojana) (Central Share)</t>
  </si>
  <si>
    <t>Dharti Aaba Janjatiya Gram Utkarsh Abhiyan (DAJGUA)</t>
  </si>
  <si>
    <t>26.07.49</t>
  </si>
  <si>
    <t>Navchetna Scheme (Central Share)</t>
  </si>
  <si>
    <t>Construction of SC Hostel (BJRCY- Central Share)</t>
  </si>
  <si>
    <t>60.65.72</t>
  </si>
  <si>
    <t>43.65.72</t>
  </si>
  <si>
    <t>60.63.60</t>
  </si>
  <si>
    <t>Construction of Club House at Samdong under Sukrodaya Samaj Kalyang Sang, Tumin Lingee Constituency</t>
  </si>
  <si>
    <t>60.64.60</t>
  </si>
  <si>
    <t xml:space="preserve">Honorarium to Research Assistants (SSHLC) </t>
  </si>
  <si>
    <t>75.00.49</t>
  </si>
  <si>
    <t>50.70.72</t>
  </si>
  <si>
    <t>Construction of Sadbhav Mandap at Singling under Soreng-Chakung Constituency</t>
  </si>
  <si>
    <t>2026-27</t>
  </si>
  <si>
    <t>I. Estimate of the amount required in the year ending 31st March, 2027 to defray the charges in respect of Social Welfare</t>
  </si>
  <si>
    <t>68.52.49</t>
  </si>
  <si>
    <t>68.53.49</t>
  </si>
  <si>
    <t>60.00.49</t>
  </si>
  <si>
    <t>Copnstruction of Footpath alongwith Protective Wall and Hand Rail at the premises of TNHSS</t>
  </si>
  <si>
    <t>44.61.73</t>
  </si>
  <si>
    <t>Intrastructural Assets</t>
  </si>
  <si>
    <t>42.75.49</t>
  </si>
  <si>
    <t>42.76.49</t>
  </si>
  <si>
    <t>Pre-Matric Scholarship to students belonging to SC Community (Central Share)</t>
  </si>
  <si>
    <t>Post-Matric Scholarship to students belonging to SC Community (Central Share)</t>
  </si>
  <si>
    <t>Admin Cost for Pre-Matric Scholarship to students belonging to SC Community (Central Share)</t>
  </si>
  <si>
    <t>Admin Cost for Post-Matric Scholarship to students belonging to SC Community (Central Share)</t>
  </si>
  <si>
    <t>42.77.34</t>
  </si>
  <si>
    <t>Post-Matric Scholarship to students belonging to SC Community (State Share)</t>
  </si>
  <si>
    <t>42.78.34</t>
  </si>
  <si>
    <t>Pre- Matric Scholarship to students belonging to ST Community (Central Share)</t>
  </si>
  <si>
    <t>Post- Matric Scholarship to students belonging to ST Community (Central Share)</t>
  </si>
  <si>
    <t>51.78.34</t>
  </si>
  <si>
    <t>Welfare of Transgender</t>
  </si>
  <si>
    <t>Welfare of Scheduled Caste, Scheduled Tribes, Other Backward Classes and Minorities</t>
  </si>
  <si>
    <t>69.00.49</t>
  </si>
  <si>
    <t>Capital Outlay on Welfare of Scheduled Castes, Scheduled  Tribes, Other Backward Classes and Minorities</t>
  </si>
  <si>
    <t>Health</t>
  </si>
  <si>
    <t>Construction of 300 bedded District Hopital at Singtam</t>
  </si>
  <si>
    <t>60.00.52</t>
  </si>
  <si>
    <t>Land</t>
  </si>
  <si>
    <t>Drug De-addiction Centre at Kitchudumra</t>
  </si>
  <si>
    <t>60.00.31</t>
  </si>
  <si>
    <t>Sikkim Scheduled Castes, Scheduled Tribes and Other Backward Classes Development Corporation Ltd. (SABCCO)</t>
  </si>
  <si>
    <t>Construction of 100 bedded District Hopital at Soreng</t>
  </si>
  <si>
    <t>61.00.52</t>
  </si>
  <si>
    <t>Emoluments of Chairpersons, Advisors &amp; OSDs</t>
  </si>
  <si>
    <t>70</t>
  </si>
  <si>
    <t>70.00.49</t>
  </si>
  <si>
    <t>66.00.49</t>
  </si>
  <si>
    <t>Admin Cost PM YASASVI Pre- Matric Scholarship to OBC, EBC Students(100 % CS)</t>
  </si>
  <si>
    <t>Admin Cost PM YASASVI Post- Matric Scholarship to OBC, EBC Students(100 % CS)</t>
  </si>
  <si>
    <t>33.75.78</t>
  </si>
  <si>
    <t>Admin Cost for Pre-Matric Scholarship to students belonging to SC Community (State Share)</t>
  </si>
  <si>
    <t>42.79.49</t>
  </si>
  <si>
    <t>Admin Cost for Post-Matric Scholarship to students belonging to SC Community (State Share)</t>
  </si>
  <si>
    <t>42.80.34</t>
  </si>
  <si>
    <t>Construction of Hostels for Boys' and Girls' (State Share)</t>
  </si>
  <si>
    <t>43.66.72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</si>
</sst>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164" formatCode="00#"/>
    <numFmt numFmtId="165" formatCode="0#"/>
    <numFmt numFmtId="166" formatCode="00000#"/>
    <numFmt numFmtId="167" formatCode="00.000"/>
  </numFmts>
  <fonts count="9">
    <font>
      <sz val="10"/>
      <name val="Arial"/>
    </font>
    <font>
      <sz val="10"/>
      <name val="Arial"/>
      <family val="2"/>
    </font>
    <font>
      <sz val="10"/>
      <name val="Courier"/>
      <family val="3"/>
    </font>
    <font>
      <sz val="10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u/>
      <sz val="10"/>
      <name val="Times New Roman"/>
      <family val="1"/>
    </font>
    <font>
      <b/>
      <i/>
      <sz val="10"/>
      <name val="Times New Roman"/>
      <family val="1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Alignment="0"/>
  </cellStyleXfs>
  <cellXfs count="174">
    <xf numFmtId="0" fontId="0" fillId="0" borderId="0" xfId="0"/>
    <xf numFmtId="0" fontId="3" fillId="0" borderId="0" xfId="12" applyFont="1" applyFill="1" applyBorder="1" applyAlignment="1" applyProtection="1">
      <alignment horizontal="left" vertical="top" wrapText="1"/>
    </xf>
    <xf numFmtId="0" fontId="3" fillId="0" borderId="1" xfId="11" applyFont="1" applyFill="1" applyBorder="1" applyAlignment="1" applyProtection="1">
      <alignment horizontal="left"/>
    </xf>
    <xf numFmtId="0" fontId="3" fillId="0" borderId="0" xfId="8" applyFont="1" applyFill="1" applyAlignment="1">
      <alignment horizontal="left" vertical="top" wrapText="1"/>
    </xf>
    <xf numFmtId="0" fontId="3" fillId="0" borderId="0" xfId="8" applyFont="1" applyFill="1"/>
    <xf numFmtId="0" fontId="4" fillId="0" borderId="0" xfId="8" applyNumberFormat="1" applyFont="1" applyFill="1" applyBorder="1" applyAlignment="1">
      <alignment horizontal="center"/>
    </xf>
    <xf numFmtId="0" fontId="3" fillId="0" borderId="0" xfId="8" applyFont="1" applyFill="1" applyBorder="1" applyAlignment="1">
      <alignment horizontal="right" vertical="top" wrapText="1"/>
    </xf>
    <xf numFmtId="0" fontId="3" fillId="0" borderId="0" xfId="8" applyNumberFormat="1" applyFont="1" applyFill="1" applyBorder="1"/>
    <xf numFmtId="0" fontId="4" fillId="0" borderId="0" xfId="0" applyFont="1" applyFill="1" applyAlignment="1" applyProtection="1">
      <alignment horizontal="right" vertical="top"/>
    </xf>
    <xf numFmtId="0" fontId="3" fillId="0" borderId="0" xfId="0" applyFont="1" applyFill="1" applyAlignment="1" applyProtection="1">
      <alignment horizontal="right" vertical="top"/>
    </xf>
    <xf numFmtId="0" fontId="3" fillId="0" borderId="0" xfId="8" applyNumberFormat="1" applyFont="1" applyFill="1" applyAlignment="1">
      <alignment vertical="top"/>
    </xf>
    <xf numFmtId="0" fontId="3" fillId="0" borderId="0" xfId="8" applyNumberFormat="1" applyFont="1" applyFill="1"/>
    <xf numFmtId="0" fontId="4" fillId="0" borderId="0" xfId="0" applyNumberFormat="1" applyFont="1" applyFill="1" applyAlignment="1" applyProtection="1">
      <alignment horizontal="center" vertical="top"/>
    </xf>
    <xf numFmtId="0" fontId="3" fillId="0" borderId="0" xfId="0" applyNumberFormat="1" applyFont="1" applyFill="1" applyAlignment="1" applyProtection="1">
      <alignment horizontal="left" vertical="top"/>
    </xf>
    <xf numFmtId="0" fontId="3" fillId="0" borderId="0" xfId="8" applyFont="1" applyFill="1" applyAlignment="1">
      <alignment horizontal="right" vertical="top" wrapText="1"/>
    </xf>
    <xf numFmtId="0" fontId="3" fillId="0" borderId="0" xfId="8" applyFont="1" applyFill="1" applyAlignment="1">
      <alignment horizontal="right" vertical="top"/>
    </xf>
    <xf numFmtId="0" fontId="3" fillId="0" borderId="0" xfId="8" applyFont="1" applyFill="1" applyBorder="1" applyAlignment="1">
      <alignment horizontal="left" vertical="top" wrapText="1"/>
    </xf>
    <xf numFmtId="0" fontId="3" fillId="0" borderId="0" xfId="8" applyFont="1" applyFill="1" applyBorder="1" applyAlignment="1">
      <alignment horizontal="right" vertical="top"/>
    </xf>
    <xf numFmtId="0" fontId="3" fillId="0" borderId="0" xfId="8" applyNumberFormat="1" applyFont="1" applyFill="1" applyBorder="1" applyAlignment="1">
      <alignment horizontal="right"/>
    </xf>
    <xf numFmtId="0" fontId="3" fillId="0" borderId="0" xfId="8" applyNumberFormat="1" applyFont="1" applyFill="1" applyAlignment="1" applyProtection="1">
      <alignment horizontal="right"/>
    </xf>
    <xf numFmtId="0" fontId="3" fillId="0" borderId="0" xfId="8" applyNumberFormat="1" applyFont="1" applyFill="1" applyBorder="1" applyAlignment="1" applyProtection="1">
      <alignment horizontal="left" vertical="top"/>
    </xf>
    <xf numFmtId="0" fontId="3" fillId="0" borderId="0" xfId="8" applyNumberFormat="1" applyFont="1" applyFill="1" applyBorder="1" applyAlignment="1" applyProtection="1">
      <alignment horizontal="left"/>
    </xf>
    <xf numFmtId="0" fontId="3" fillId="0" borderId="0" xfId="8" applyFont="1" applyFill="1" applyAlignment="1">
      <alignment vertical="top" wrapText="1"/>
    </xf>
    <xf numFmtId="0" fontId="3" fillId="0" borderId="0" xfId="8" applyNumberFormat="1" applyFont="1" applyFill="1" applyAlignment="1" applyProtection="1">
      <alignment horizontal="left"/>
    </xf>
    <xf numFmtId="0" fontId="3" fillId="0" borderId="0" xfId="8" applyFont="1" applyFill="1" applyBorder="1" applyAlignment="1" applyProtection="1">
      <alignment horizontal="left"/>
    </xf>
    <xf numFmtId="0" fontId="3" fillId="0" borderId="0" xfId="5" applyFont="1" applyFill="1" applyBorder="1" applyAlignment="1">
      <alignment horizontal="left" vertical="top"/>
    </xf>
    <xf numFmtId="0" fontId="4" fillId="0" borderId="0" xfId="8" applyNumberFormat="1" applyFont="1" applyFill="1" applyBorder="1" applyAlignment="1" applyProtection="1">
      <alignment horizontal="center"/>
    </xf>
    <xf numFmtId="0" fontId="4" fillId="0" borderId="0" xfId="8" applyNumberFormat="1" applyFont="1" applyFill="1" applyBorder="1" applyAlignment="1" applyProtection="1">
      <alignment horizontal="right"/>
    </xf>
    <xf numFmtId="1" fontId="4" fillId="0" borderId="0" xfId="8" applyNumberFormat="1" applyFont="1" applyFill="1" applyBorder="1" applyAlignment="1" applyProtection="1">
      <alignment horizontal="center"/>
    </xf>
    <xf numFmtId="0" fontId="3" fillId="0" borderId="0" xfId="12" applyFont="1" applyFill="1" applyBorder="1" applyAlignment="1" applyProtection="1">
      <alignment horizontal="right" vertical="top" wrapText="1"/>
    </xf>
    <xf numFmtId="0" fontId="3" fillId="0" borderId="1" xfId="11" applyNumberFormat="1" applyFont="1" applyFill="1" applyBorder="1" applyProtection="1"/>
    <xf numFmtId="0" fontId="5" fillId="0" borderId="1" xfId="11" applyNumberFormat="1" applyFont="1" applyFill="1" applyBorder="1" applyAlignment="1" applyProtection="1">
      <alignment horizontal="right"/>
    </xf>
    <xf numFmtId="0" fontId="4" fillId="0" borderId="0" xfId="8" applyFont="1" applyFill="1" applyBorder="1" applyAlignment="1" applyProtection="1">
      <alignment horizontal="left" vertical="top" wrapText="1"/>
    </xf>
    <xf numFmtId="0" fontId="3" fillId="0" borderId="0" xfId="8" applyNumberFormat="1" applyFont="1" applyFill="1" applyBorder="1" applyAlignment="1" applyProtection="1">
      <alignment horizontal="right"/>
    </xf>
    <xf numFmtId="1" fontId="3" fillId="0" borderId="0" xfId="8" applyNumberFormat="1" applyFont="1" applyFill="1" applyBorder="1" applyAlignment="1" applyProtection="1">
      <alignment horizontal="right"/>
    </xf>
    <xf numFmtId="167" fontId="4" fillId="0" borderId="0" xfId="8" applyNumberFormat="1" applyFont="1" applyFill="1" applyBorder="1" applyAlignment="1">
      <alignment horizontal="right" vertical="top" wrapText="1"/>
    </xf>
    <xf numFmtId="43" fontId="3" fillId="0" borderId="1" xfId="1" applyFont="1" applyFill="1" applyBorder="1" applyAlignment="1" applyProtection="1">
      <alignment horizontal="right" wrapText="1"/>
    </xf>
    <xf numFmtId="43" fontId="3" fillId="0" borderId="3" xfId="1" applyFont="1" applyFill="1" applyBorder="1" applyAlignment="1" applyProtection="1">
      <alignment horizontal="right" wrapText="1"/>
    </xf>
    <xf numFmtId="0" fontId="4" fillId="0" borderId="0" xfId="8" applyFont="1" applyFill="1" applyBorder="1" applyAlignment="1">
      <alignment horizontal="right" vertical="top" wrapText="1"/>
    </xf>
    <xf numFmtId="1" fontId="3" fillId="0" borderId="0" xfId="8" applyNumberFormat="1" applyFont="1" applyFill="1" applyBorder="1" applyAlignment="1">
      <alignment horizontal="right"/>
    </xf>
    <xf numFmtId="165" fontId="3" fillId="0" borderId="0" xfId="8" applyNumberFormat="1" applyFont="1" applyFill="1" applyBorder="1" applyAlignment="1">
      <alignment horizontal="right" vertical="top" wrapText="1"/>
    </xf>
    <xf numFmtId="0" fontId="3" fillId="0" borderId="0" xfId="8" applyFont="1" applyFill="1" applyBorder="1" applyAlignment="1" applyProtection="1">
      <alignment horizontal="left" vertical="top" wrapText="1"/>
    </xf>
    <xf numFmtId="0" fontId="3" fillId="0" borderId="0" xfId="8" applyFont="1" applyFill="1" applyBorder="1" applyAlignment="1" applyProtection="1">
      <alignment horizontal="left" vertical="center" wrapText="1"/>
    </xf>
    <xf numFmtId="43" fontId="3" fillId="0" borderId="0" xfId="1" applyFont="1" applyFill="1" applyBorder="1" applyAlignment="1" applyProtection="1">
      <alignment horizontal="right" wrapText="1"/>
    </xf>
    <xf numFmtId="43" fontId="3" fillId="0" borderId="0" xfId="1" applyFont="1" applyFill="1" applyBorder="1" applyAlignment="1">
      <alignment horizontal="right" wrapText="1"/>
    </xf>
    <xf numFmtId="0" fontId="3" fillId="0" borderId="3" xfId="8" applyNumberFormat="1" applyFont="1" applyFill="1" applyBorder="1" applyAlignment="1" applyProtection="1">
      <alignment horizontal="right"/>
    </xf>
    <xf numFmtId="166" fontId="3" fillId="0" borderId="0" xfId="8" applyNumberFormat="1" applyFont="1" applyFill="1" applyBorder="1" applyAlignment="1">
      <alignment horizontal="right" vertical="top" wrapText="1"/>
    </xf>
    <xf numFmtId="0" fontId="3" fillId="0" borderId="3" xfId="1" applyNumberFormat="1" applyFont="1" applyFill="1" applyBorder="1" applyAlignment="1" applyProtection="1">
      <alignment horizontal="right" wrapText="1"/>
    </xf>
    <xf numFmtId="167" fontId="4" fillId="0" borderId="0" xfId="8" applyNumberFormat="1" applyFont="1" applyFill="1" applyAlignment="1">
      <alignment horizontal="right" vertical="top" wrapText="1"/>
    </xf>
    <xf numFmtId="0" fontId="4" fillId="0" borderId="0" xfId="8" applyFont="1" applyFill="1" applyAlignment="1" applyProtection="1">
      <alignment horizontal="left" vertical="top" wrapText="1"/>
    </xf>
    <xf numFmtId="1" fontId="3" fillId="0" borderId="0" xfId="1" applyNumberFormat="1" applyFont="1" applyFill="1" applyBorder="1" applyAlignment="1" applyProtection="1">
      <alignment horizontal="right" wrapText="1"/>
    </xf>
    <xf numFmtId="1" fontId="3" fillId="0" borderId="0" xfId="6" applyNumberFormat="1" applyFont="1" applyFill="1" applyBorder="1" applyAlignment="1" applyProtection="1">
      <alignment horizontal="right"/>
    </xf>
    <xf numFmtId="1" fontId="3" fillId="0" borderId="0" xfId="8" applyNumberFormat="1" applyFont="1" applyFill="1" applyAlignment="1" applyProtection="1">
      <alignment horizontal="right"/>
    </xf>
    <xf numFmtId="0" fontId="3" fillId="0" borderId="0" xfId="1" applyNumberFormat="1" applyFont="1" applyFill="1" applyBorder="1" applyAlignment="1" applyProtection="1">
      <alignment horizontal="right" wrapText="1"/>
    </xf>
    <xf numFmtId="0" fontId="3" fillId="0" borderId="1" xfId="1" applyNumberFormat="1" applyFont="1" applyFill="1" applyBorder="1" applyAlignment="1" applyProtection="1">
      <alignment horizontal="right" wrapText="1"/>
    </xf>
    <xf numFmtId="166" fontId="3" fillId="0" borderId="0" xfId="8" applyNumberFormat="1" applyFont="1" applyFill="1" applyAlignment="1">
      <alignment horizontal="right" vertical="top" wrapText="1"/>
    </xf>
    <xf numFmtId="0" fontId="3" fillId="0" borderId="0" xfId="8" applyFont="1" applyFill="1" applyAlignment="1" applyProtection="1">
      <alignment horizontal="left" vertical="top" wrapText="1"/>
    </xf>
    <xf numFmtId="165" fontId="3" fillId="0" borderId="0" xfId="8" applyNumberFormat="1" applyFont="1" applyFill="1" applyAlignment="1">
      <alignment horizontal="right" vertical="top" wrapText="1"/>
    </xf>
    <xf numFmtId="1" fontId="3" fillId="0" borderId="0" xfId="8" applyNumberFormat="1" applyFont="1" applyFill="1" applyAlignment="1">
      <alignment horizontal="right"/>
    </xf>
    <xf numFmtId="0" fontId="3" fillId="0" borderId="1" xfId="8" applyNumberFormat="1" applyFont="1" applyFill="1" applyBorder="1" applyAlignment="1" applyProtection="1">
      <alignment horizontal="right"/>
    </xf>
    <xf numFmtId="164" fontId="4" fillId="0" borderId="0" xfId="8" applyNumberFormat="1" applyFont="1" applyFill="1" applyBorder="1" applyAlignment="1">
      <alignment horizontal="right" vertical="top" wrapText="1"/>
    </xf>
    <xf numFmtId="165" fontId="3" fillId="0" borderId="0" xfId="9" applyNumberFormat="1" applyFont="1" applyFill="1" applyBorder="1" applyAlignment="1">
      <alignment horizontal="right" vertical="top" wrapText="1"/>
    </xf>
    <xf numFmtId="0" fontId="3" fillId="0" borderId="0" xfId="9" applyFont="1" applyFill="1" applyBorder="1" applyAlignment="1" applyProtection="1">
      <alignment horizontal="left" vertical="top" wrapText="1"/>
    </xf>
    <xf numFmtId="0" fontId="3" fillId="0" borderId="0" xfId="9" applyFont="1" applyFill="1" applyBorder="1" applyAlignment="1">
      <alignment horizontal="left" vertical="top" wrapText="1"/>
    </xf>
    <xf numFmtId="0" fontId="3" fillId="0" borderId="0" xfId="9" applyFont="1" applyFill="1" applyBorder="1" applyAlignment="1" applyProtection="1">
      <alignment horizontal="left" vertical="center" wrapText="1"/>
    </xf>
    <xf numFmtId="0" fontId="3" fillId="0" borderId="0" xfId="0" applyFont="1" applyFill="1" applyAlignment="1">
      <alignment horizontal="right" vertical="top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right" vertical="top"/>
    </xf>
    <xf numFmtId="0" fontId="3" fillId="0" borderId="0" xfId="8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1" applyNumberFormat="1" applyFont="1" applyFill="1" applyBorder="1" applyAlignment="1">
      <alignment horizontal="right" wrapText="1"/>
    </xf>
    <xf numFmtId="0" fontId="3" fillId="0" borderId="1" xfId="1" applyNumberFormat="1" applyFont="1" applyFill="1" applyBorder="1" applyAlignment="1">
      <alignment horizontal="right" wrapText="1"/>
    </xf>
    <xf numFmtId="0" fontId="3" fillId="0" borderId="0" xfId="9" applyNumberFormat="1" applyFont="1" applyFill="1" applyBorder="1" applyAlignment="1">
      <alignment horizontal="right" vertical="top" wrapText="1"/>
    </xf>
    <xf numFmtId="0" fontId="3" fillId="0" borderId="0" xfId="8" applyFont="1" applyFill="1" applyBorder="1"/>
    <xf numFmtId="0" fontId="3" fillId="0" borderId="0" xfId="8" applyFont="1" applyFill="1" applyAlignment="1">
      <alignment vertical="top"/>
    </xf>
    <xf numFmtId="0" fontId="3" fillId="0" borderId="0" xfId="9" applyFont="1" applyFill="1" applyBorder="1" applyAlignment="1">
      <alignment horizontal="right" vertical="top" wrapText="1"/>
    </xf>
    <xf numFmtId="0" fontId="3" fillId="0" borderId="3" xfId="8" applyFont="1" applyFill="1" applyBorder="1" applyAlignment="1">
      <alignment horizontal="left" vertical="top" wrapText="1"/>
    </xf>
    <xf numFmtId="0" fontId="3" fillId="0" borderId="3" xfId="8" applyFont="1" applyFill="1" applyBorder="1" applyAlignment="1">
      <alignment horizontal="right" vertical="top" wrapText="1"/>
    </xf>
    <xf numFmtId="0" fontId="4" fillId="0" borderId="3" xfId="8" applyFont="1" applyFill="1" applyBorder="1" applyAlignment="1" applyProtection="1">
      <alignment horizontal="left" vertical="top" wrapText="1"/>
    </xf>
    <xf numFmtId="0" fontId="4" fillId="0" borderId="0" xfId="8" applyFont="1" applyFill="1" applyAlignment="1" applyProtection="1">
      <alignment horizontal="center" vertical="top" wrapText="1"/>
    </xf>
    <xf numFmtId="0" fontId="3" fillId="0" borderId="0" xfId="8" applyFont="1" applyFill="1" applyBorder="1" applyAlignment="1">
      <alignment horizontal="left" vertical="top"/>
    </xf>
    <xf numFmtId="0" fontId="4" fillId="0" borderId="0" xfId="13" applyFont="1" applyFill="1" applyBorder="1" applyAlignment="1" applyProtection="1">
      <alignment horizontal="left" vertical="top" wrapText="1"/>
    </xf>
    <xf numFmtId="0" fontId="4" fillId="0" borderId="0" xfId="13" applyFont="1" applyFill="1" applyBorder="1" applyAlignment="1">
      <alignment horizontal="right" vertical="top" wrapText="1"/>
    </xf>
    <xf numFmtId="165" fontId="3" fillId="0" borderId="0" xfId="13" applyNumberFormat="1" applyFont="1" applyFill="1" applyBorder="1" applyAlignment="1">
      <alignment horizontal="right" vertical="top" wrapText="1"/>
    </xf>
    <xf numFmtId="0" fontId="3" fillId="0" borderId="0" xfId="13" applyFont="1" applyFill="1" applyBorder="1" applyAlignment="1" applyProtection="1">
      <alignment horizontal="left" vertical="top" wrapText="1"/>
    </xf>
    <xf numFmtId="49" fontId="4" fillId="0" borderId="0" xfId="9" applyNumberFormat="1" applyFont="1" applyFill="1" applyBorder="1" applyAlignment="1">
      <alignment horizontal="right" vertical="top" wrapText="1"/>
    </xf>
    <xf numFmtId="0" fontId="3" fillId="0" borderId="0" xfId="7" applyFont="1" applyFill="1" applyBorder="1" applyAlignment="1">
      <alignment horizontal="right" vertical="top" wrapText="1"/>
    </xf>
    <xf numFmtId="0" fontId="3" fillId="0" borderId="0" xfId="7" applyFont="1" applyFill="1" applyBorder="1" applyAlignment="1" applyProtection="1">
      <alignment horizontal="left" vertical="top"/>
    </xf>
    <xf numFmtId="0" fontId="3" fillId="0" borderId="0" xfId="7" applyFont="1" applyFill="1" applyAlignment="1" applyProtection="1">
      <alignment horizontal="left" vertical="top"/>
    </xf>
    <xf numFmtId="0" fontId="6" fillId="0" borderId="0" xfId="8" applyFont="1" applyFill="1" applyBorder="1"/>
    <xf numFmtId="0" fontId="6" fillId="0" borderId="0" xfId="8" applyNumberFormat="1" applyFont="1" applyFill="1" applyBorder="1"/>
    <xf numFmtId="0" fontId="3" fillId="0" borderId="0" xfId="5" applyFont="1" applyFill="1" applyBorder="1" applyAlignment="1" applyProtection="1">
      <alignment horizontal="left" vertical="top"/>
    </xf>
    <xf numFmtId="0" fontId="3" fillId="0" borderId="0" xfId="8" applyFont="1" applyFill="1" applyBorder="1" applyAlignment="1">
      <alignment vertical="top"/>
    </xf>
    <xf numFmtId="0" fontId="3" fillId="0" borderId="0" xfId="8" applyNumberFormat="1" applyFont="1" applyFill="1" applyAlignment="1" applyProtection="1">
      <alignment horizontal="right" vertical="top" wrapText="1"/>
    </xf>
    <xf numFmtId="0" fontId="3" fillId="0" borderId="0" xfId="9" applyFont="1" applyFill="1" applyBorder="1" applyAlignment="1" applyProtection="1">
      <alignment vertical="top" wrapText="1"/>
    </xf>
    <xf numFmtId="0" fontId="3" fillId="0" borderId="2" xfId="1" applyNumberFormat="1" applyFont="1" applyFill="1" applyBorder="1" applyAlignment="1" applyProtection="1">
      <alignment horizontal="right" wrapText="1"/>
    </xf>
    <xf numFmtId="0" fontId="3" fillId="0" borderId="0" xfId="9" applyFont="1" applyFill="1" applyBorder="1" applyAlignment="1">
      <alignment horizontal="center" vertical="top" wrapText="1"/>
    </xf>
    <xf numFmtId="0" fontId="3" fillId="0" borderId="1" xfId="8" applyFont="1" applyFill="1" applyBorder="1" applyAlignment="1">
      <alignment horizontal="left" vertical="top" wrapText="1"/>
    </xf>
    <xf numFmtId="167" fontId="4" fillId="0" borderId="1" xfId="8" applyNumberFormat="1" applyFont="1" applyFill="1" applyBorder="1" applyAlignment="1">
      <alignment horizontal="right" vertical="top" wrapText="1"/>
    </xf>
    <xf numFmtId="0" fontId="4" fillId="0" borderId="1" xfId="8" applyFont="1" applyFill="1" applyBorder="1" applyAlignment="1" applyProtection="1">
      <alignment horizontal="left" vertical="top" wrapText="1"/>
    </xf>
    <xf numFmtId="0" fontId="3" fillId="0" borderId="3" xfId="8" applyNumberFormat="1" applyFont="1" applyFill="1" applyBorder="1" applyAlignment="1">
      <alignment horizontal="right"/>
    </xf>
    <xf numFmtId="167" fontId="3" fillId="0" borderId="0" xfId="8" applyNumberFormat="1" applyFont="1" applyFill="1" applyBorder="1" applyAlignment="1">
      <alignment horizontal="right" vertical="top" wrapText="1"/>
    </xf>
    <xf numFmtId="0" fontId="3" fillId="0" borderId="0" xfId="12" applyNumberFormat="1" applyFont="1" applyFill="1" applyBorder="1" applyAlignment="1" applyProtection="1">
      <alignment horizontal="left" vertical="top" wrapText="1"/>
    </xf>
    <xf numFmtId="0" fontId="3" fillId="0" borderId="0" xfId="12" applyNumberFormat="1" applyFont="1" applyFill="1" applyBorder="1" applyAlignment="1" applyProtection="1">
      <alignment horizontal="right" vertical="top" wrapText="1"/>
    </xf>
    <xf numFmtId="0" fontId="3" fillId="0" borderId="0" xfId="12" applyNumberFormat="1" applyFont="1" applyFill="1" applyProtection="1"/>
    <xf numFmtId="165" fontId="3" fillId="0" borderId="1" xfId="8" applyNumberFormat="1" applyFont="1" applyFill="1" applyBorder="1" applyAlignment="1">
      <alignment horizontal="right" vertical="top" wrapText="1"/>
    </xf>
    <xf numFmtId="0" fontId="3" fillId="0" borderId="1" xfId="8" applyFont="1" applyFill="1" applyBorder="1" applyAlignment="1" applyProtection="1">
      <alignment horizontal="left" vertical="top" wrapText="1"/>
    </xf>
    <xf numFmtId="0" fontId="4" fillId="0" borderId="0" xfId="8" applyFont="1" applyFill="1" applyBorder="1" applyAlignment="1" applyProtection="1">
      <alignment horizontal="left" wrapText="1"/>
    </xf>
    <xf numFmtId="0" fontId="3" fillId="0" borderId="3" xfId="1" applyNumberFormat="1" applyFont="1" applyFill="1" applyBorder="1" applyAlignment="1">
      <alignment horizontal="right" wrapText="1"/>
    </xf>
    <xf numFmtId="0" fontId="3" fillId="0" borderId="0" xfId="10" applyFont="1" applyFill="1" applyBorder="1" applyAlignment="1" applyProtection="1">
      <alignment horizontal="left" vertical="center" wrapText="1"/>
    </xf>
    <xf numFmtId="0" fontId="3" fillId="0" borderId="0" xfId="10" applyFont="1" applyFill="1" applyBorder="1" applyAlignment="1" applyProtection="1">
      <alignment horizontal="left" vertical="top" wrapText="1"/>
    </xf>
    <xf numFmtId="49" fontId="4" fillId="0" borderId="0" xfId="8" applyNumberFormat="1" applyFont="1" applyFill="1" applyBorder="1" applyAlignment="1">
      <alignment horizontal="right" vertical="top" wrapText="1"/>
    </xf>
    <xf numFmtId="0" fontId="4" fillId="0" borderId="0" xfId="8" applyFont="1" applyFill="1" applyBorder="1" applyAlignment="1">
      <alignment horizontal="left" vertical="top" wrapText="1"/>
    </xf>
    <xf numFmtId="0" fontId="4" fillId="0" borderId="0" xfId="9" applyFont="1" applyFill="1" applyBorder="1" applyAlignment="1" applyProtection="1">
      <alignment horizontal="left" vertical="top" wrapText="1"/>
    </xf>
    <xf numFmtId="0" fontId="3" fillId="0" borderId="1" xfId="8" applyNumberFormat="1" applyFont="1" applyFill="1" applyBorder="1" applyAlignment="1">
      <alignment horizontal="right"/>
    </xf>
    <xf numFmtId="0" fontId="3" fillId="0" borderId="0" xfId="8" applyNumberFormat="1" applyFont="1" applyFill="1" applyAlignment="1">
      <alignment horizontal="right"/>
    </xf>
    <xf numFmtId="0" fontId="3" fillId="0" borderId="0" xfId="12" applyFont="1" applyFill="1" applyBorder="1" applyProtection="1"/>
    <xf numFmtId="43" fontId="3" fillId="0" borderId="1" xfId="1" applyFont="1" applyFill="1" applyBorder="1" applyAlignment="1">
      <alignment horizontal="right" wrapText="1"/>
    </xf>
    <xf numFmtId="43" fontId="3" fillId="0" borderId="3" xfId="1" applyFont="1" applyFill="1" applyBorder="1" applyAlignment="1">
      <alignment horizontal="right" wrapText="1"/>
    </xf>
    <xf numFmtId="43" fontId="3" fillId="0" borderId="2" xfId="1" applyFont="1" applyFill="1" applyBorder="1" applyAlignment="1" applyProtection="1">
      <alignment horizontal="right" wrapText="1"/>
    </xf>
    <xf numFmtId="0" fontId="4" fillId="0" borderId="0" xfId="8" applyNumberFormat="1" applyFont="1" applyFill="1" applyAlignment="1">
      <alignment horizontal="center"/>
    </xf>
    <xf numFmtId="0" fontId="3" fillId="0" borderId="0" xfId="8" applyFont="1" applyFill="1" applyBorder="1" applyAlignment="1" applyProtection="1">
      <alignment horizontal="left" vertical="top"/>
    </xf>
    <xf numFmtId="0" fontId="4" fillId="0" borderId="0" xfId="12" applyNumberFormat="1" applyFont="1" applyFill="1" applyBorder="1" applyAlignment="1" applyProtection="1">
      <alignment horizontal="left" vertical="top" wrapText="1"/>
    </xf>
    <xf numFmtId="0" fontId="3" fillId="0" borderId="0" xfId="1" applyNumberFormat="1" applyFont="1" applyFill="1" applyAlignment="1">
      <alignment horizontal="right" wrapText="1"/>
    </xf>
    <xf numFmtId="0" fontId="3" fillId="0" borderId="0" xfId="1" applyNumberFormat="1" applyFont="1" applyFill="1" applyAlignment="1" applyProtection="1">
      <alignment horizontal="right" wrapText="1"/>
    </xf>
    <xf numFmtId="0" fontId="3" fillId="0" borderId="0" xfId="5" applyFont="1" applyFill="1" applyBorder="1" applyAlignment="1" applyProtection="1">
      <alignment horizontal="left" wrapText="1"/>
    </xf>
    <xf numFmtId="0" fontId="3" fillId="0" borderId="1" xfId="11" applyNumberFormat="1" applyFont="1" applyFill="1" applyBorder="1" applyAlignment="1" applyProtection="1">
      <alignment horizontal="right" vertical="center" wrapText="1"/>
    </xf>
    <xf numFmtId="43" fontId="3" fillId="0" borderId="2" xfId="1" applyFont="1" applyFill="1" applyBorder="1" applyAlignment="1">
      <alignment horizontal="right" wrapText="1"/>
    </xf>
    <xf numFmtId="0" fontId="3" fillId="0" borderId="2" xfId="1" applyNumberFormat="1" applyFont="1" applyFill="1" applyBorder="1" applyAlignment="1">
      <alignment horizontal="right" wrapText="1"/>
    </xf>
    <xf numFmtId="0" fontId="3" fillId="0" borderId="2" xfId="8" applyNumberFormat="1" applyFont="1" applyFill="1" applyBorder="1" applyAlignment="1">
      <alignment horizontal="right"/>
    </xf>
    <xf numFmtId="0" fontId="3" fillId="0" borderId="1" xfId="12" applyFont="1" applyFill="1" applyBorder="1" applyAlignment="1" applyProtection="1">
      <alignment horizontal="left" vertical="top" wrapText="1"/>
    </xf>
    <xf numFmtId="0" fontId="3" fillId="0" borderId="1" xfId="12" applyFont="1" applyFill="1" applyBorder="1" applyAlignment="1" applyProtection="1">
      <alignment horizontal="right" vertical="top" wrapText="1"/>
    </xf>
    <xf numFmtId="0" fontId="3" fillId="0" borderId="1" xfId="11" applyNumberFormat="1" applyFont="1" applyFill="1" applyBorder="1" applyAlignment="1" applyProtection="1">
      <alignment horizontal="right"/>
    </xf>
    <xf numFmtId="0" fontId="3" fillId="0" borderId="1" xfId="9" applyFont="1" applyFill="1" applyBorder="1" applyAlignment="1">
      <alignment horizontal="center" vertical="top" wrapText="1"/>
    </xf>
    <xf numFmtId="165" fontId="3" fillId="0" borderId="1" xfId="9" applyNumberFormat="1" applyFont="1" applyFill="1" applyBorder="1" applyAlignment="1">
      <alignment horizontal="right" vertical="top" wrapText="1"/>
    </xf>
    <xf numFmtId="0" fontId="3" fillId="0" borderId="1" xfId="9" applyFont="1" applyFill="1" applyBorder="1" applyAlignment="1" applyProtection="1">
      <alignment horizontal="left" vertical="top" wrapText="1"/>
    </xf>
    <xf numFmtId="0" fontId="3" fillId="0" borderId="0" xfId="5" applyFont="1" applyFill="1" applyBorder="1" applyAlignment="1" applyProtection="1">
      <alignment horizontal="right" wrapText="1"/>
    </xf>
    <xf numFmtId="0" fontId="3" fillId="0" borderId="0" xfId="9" applyFont="1" applyFill="1" applyAlignment="1">
      <alignment horizontal="right" vertical="top" wrapText="1"/>
    </xf>
    <xf numFmtId="0" fontId="3" fillId="0" borderId="0" xfId="9" applyFont="1" applyFill="1" applyAlignment="1">
      <alignment horizontal="left" vertical="top" wrapText="1"/>
    </xf>
    <xf numFmtId="49" fontId="3" fillId="0" borderId="0" xfId="12" applyNumberFormat="1" applyFont="1" applyFill="1" applyBorder="1" applyAlignment="1" applyProtection="1">
      <alignment horizontal="right" vertical="top" wrapText="1"/>
    </xf>
    <xf numFmtId="0" fontId="3" fillId="0" borderId="0" xfId="12" applyFont="1" applyFill="1" applyBorder="1" applyAlignment="1" applyProtection="1">
      <alignment vertical="top"/>
    </xf>
    <xf numFmtId="0" fontId="3" fillId="0" borderId="0" xfId="12" applyNumberFormat="1" applyFont="1" applyFill="1" applyBorder="1" applyProtection="1"/>
    <xf numFmtId="0" fontId="3" fillId="0" borderId="1" xfId="1" applyNumberFormat="1" applyFont="1" applyFill="1" applyBorder="1" applyAlignment="1">
      <alignment horizontal="right" vertical="center" wrapText="1"/>
    </xf>
    <xf numFmtId="0" fontId="3" fillId="0" borderId="0" xfId="8" applyFont="1" applyFill="1" applyBorder="1" applyAlignment="1">
      <alignment horizontal="right"/>
    </xf>
    <xf numFmtId="0" fontId="3" fillId="0" borderId="0" xfId="0" applyFont="1" applyFill="1" applyAlignment="1" applyProtection="1">
      <alignment horizontal="right" vertical="top" wrapText="1"/>
    </xf>
    <xf numFmtId="0" fontId="3" fillId="0" borderId="0" xfId="0" applyNumberFormat="1" applyFont="1" applyFill="1" applyAlignment="1" applyProtection="1">
      <alignment horizontal="left" vertical="top" wrapText="1"/>
    </xf>
    <xf numFmtId="0" fontId="7" fillId="0" borderId="0" xfId="8" applyNumberFormat="1" applyFont="1" applyFill="1" applyBorder="1" applyAlignment="1" applyProtection="1">
      <alignment horizontal="right"/>
    </xf>
    <xf numFmtId="0" fontId="3" fillId="0" borderId="0" xfId="12" applyFont="1" applyFill="1" applyBorder="1" applyAlignment="1" applyProtection="1">
      <alignment horizontal="left"/>
    </xf>
    <xf numFmtId="0" fontId="3" fillId="0" borderId="0" xfId="12" applyNumberFormat="1" applyFont="1" applyFill="1" applyBorder="1" applyAlignment="1" applyProtection="1">
      <alignment horizontal="left"/>
    </xf>
    <xf numFmtId="0" fontId="3" fillId="0" borderId="2" xfId="12" applyFont="1" applyFill="1" applyBorder="1" applyAlignment="1" applyProtection="1">
      <alignment horizontal="left" vertical="top" wrapText="1"/>
    </xf>
    <xf numFmtId="0" fontId="3" fillId="0" borderId="2" xfId="12" applyFont="1" applyFill="1" applyBorder="1" applyAlignment="1" applyProtection="1">
      <alignment horizontal="right" vertical="top"/>
    </xf>
    <xf numFmtId="0" fontId="3" fillId="0" borderId="2" xfId="11" applyFont="1" applyFill="1" applyBorder="1" applyAlignment="1" applyProtection="1"/>
    <xf numFmtId="0" fontId="3" fillId="0" borderId="2" xfId="11" applyNumberFormat="1" applyFont="1" applyFill="1" applyBorder="1" applyAlignment="1" applyProtection="1">
      <alignment horizontal="right"/>
    </xf>
    <xf numFmtId="0" fontId="3" fillId="0" borderId="2" xfId="11" applyNumberFormat="1" applyFont="1" applyFill="1" applyBorder="1" applyAlignment="1" applyProtection="1">
      <alignment horizontal="right" vertical="top" wrapText="1"/>
    </xf>
    <xf numFmtId="0" fontId="3" fillId="0" borderId="0" xfId="11" applyFont="1" applyFill="1" applyBorder="1" applyAlignment="1" applyProtection="1">
      <alignment horizontal="right"/>
    </xf>
    <xf numFmtId="0" fontId="1" fillId="0" borderId="0" xfId="0" applyFont="1" applyFill="1" applyAlignment="1"/>
    <xf numFmtId="0" fontId="3" fillId="0" borderId="0" xfId="11" applyNumberFormat="1" applyFont="1" applyFill="1" applyBorder="1" applyAlignment="1" applyProtection="1">
      <alignment horizontal="right" vertical="center"/>
    </xf>
    <xf numFmtId="166" fontId="3" fillId="0" borderId="1" xfId="8" applyNumberFormat="1" applyFont="1" applyFill="1" applyBorder="1" applyAlignment="1">
      <alignment horizontal="right" vertical="top" wrapText="1"/>
    </xf>
    <xf numFmtId="0" fontId="3" fillId="0" borderId="1" xfId="8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8" applyFont="1" applyFill="1" applyBorder="1" applyAlignment="1">
      <alignment horizontal="right" vertical="top" wrapText="1"/>
    </xf>
    <xf numFmtId="0" fontId="3" fillId="0" borderId="1" xfId="8" applyFont="1" applyFill="1" applyBorder="1" applyAlignment="1">
      <alignment horizontal="left" vertical="top"/>
    </xf>
    <xf numFmtId="0" fontId="4" fillId="0" borderId="1" xfId="13" applyFont="1" applyFill="1" applyBorder="1" applyAlignment="1">
      <alignment horizontal="right" vertical="top" wrapText="1"/>
    </xf>
    <xf numFmtId="0" fontId="4" fillId="0" borderId="1" xfId="13" applyFont="1" applyFill="1" applyBorder="1" applyAlignment="1" applyProtection="1">
      <alignment horizontal="left" vertical="top" wrapText="1"/>
    </xf>
    <xf numFmtId="0" fontId="3" fillId="0" borderId="1" xfId="9" applyFont="1" applyFill="1" applyBorder="1" applyAlignment="1">
      <alignment horizontal="right" vertical="top" wrapText="1"/>
    </xf>
    <xf numFmtId="0" fontId="3" fillId="0" borderId="1" xfId="7" applyFont="1" applyFill="1" applyBorder="1" applyAlignment="1">
      <alignment horizontal="right" vertical="top" wrapText="1"/>
    </xf>
    <xf numFmtId="0" fontId="3" fillId="0" borderId="1" xfId="7" applyFont="1" applyFill="1" applyBorder="1" applyAlignment="1" applyProtection="1">
      <alignment horizontal="left" vertical="center"/>
    </xf>
    <xf numFmtId="0" fontId="3" fillId="0" borderId="2" xfId="11" applyNumberFormat="1" applyFont="1" applyFill="1" applyBorder="1" applyAlignment="1" applyProtection="1">
      <alignment horizontal="right" vertical="top" wrapText="1"/>
    </xf>
    <xf numFmtId="0" fontId="4" fillId="0" borderId="0" xfId="0" applyFont="1" applyFill="1" applyAlignment="1">
      <alignment horizontal="center"/>
    </xf>
    <xf numFmtId="0" fontId="4" fillId="0" borderId="0" xfId="8" applyNumberFormat="1" applyFont="1" applyFill="1" applyBorder="1" applyAlignment="1">
      <alignment horizontal="center"/>
    </xf>
    <xf numFmtId="0" fontId="3" fillId="0" borderId="0" xfId="0" applyFont="1" applyFill="1" applyAlignment="1" applyProtection="1">
      <alignment horizontal="right" vertical="top" wrapText="1"/>
    </xf>
    <xf numFmtId="0" fontId="3" fillId="0" borderId="0" xfId="0" applyNumberFormat="1" applyFont="1" applyFill="1" applyAlignment="1" applyProtection="1">
      <alignment horizontal="left" vertical="top" wrapText="1"/>
    </xf>
  </cellXfs>
  <cellStyles count="14">
    <cellStyle name="Comma" xfId="1" builtinId="3"/>
    <cellStyle name="Normal" xfId="0" builtinId="0"/>
    <cellStyle name="Normal 2" xfId="2"/>
    <cellStyle name="Normal 3" xfId="3"/>
    <cellStyle name="Normal 4" xfId="4"/>
    <cellStyle name="Normal_budget 2004-05_2.6.04" xfId="5"/>
    <cellStyle name="Normal_budget 2004-05_27.5.04" xfId="6"/>
    <cellStyle name="Normal_BUDGET FOR  03-04 10-02-03" xfId="7"/>
    <cellStyle name="Normal_budget for 03-04" xfId="8"/>
    <cellStyle name="Normal_budget for 03-04 2" xfId="9"/>
    <cellStyle name="Normal_budget for 03-04_1st supp. vol.IV" xfId="10"/>
    <cellStyle name="Normal_BUDGET-2000" xfId="11"/>
    <cellStyle name="Normal_budgetDocNIC02-03" xfId="12"/>
    <cellStyle name="Normal_DEMAND17" xfId="13"/>
  </cellStyles>
  <dxfs count="0"/>
  <tableStyles count="0" defaultTableStyle="TableStyleMedium9" defaultPivotStyle="PivotStyleLight16"/>
  <colors>
    <mruColors>
      <color rgb="FFFFCC00"/>
      <color rgb="FFFF0066"/>
      <color rgb="FFFFCCFF"/>
      <color rgb="FF00CCFF"/>
      <color rgb="FFFF00FF"/>
      <color rgb="FFFF99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syncVertical="1" syncRef="A1" transitionEvaluation="1" codeName="Sheet1">
    <tabColor rgb="FFC00000"/>
  </sheetPr>
  <dimension ref="A1:G662"/>
  <sheetViews>
    <sheetView tabSelected="1" view="pageBreakPreview" zoomScale="104" zoomScaleNormal="115" zoomScaleSheetLayoutView="104" workbookViewId="0">
      <selection activeCell="S9" sqref="S9"/>
    </sheetView>
  </sheetViews>
  <sheetFormatPr defaultColWidth="9.28515625" defaultRowHeight="12.75"/>
  <cols>
    <col min="1" max="1" width="6.42578125" style="3" customWidth="1"/>
    <col min="2" max="2" width="8.7109375" style="14" customWidth="1"/>
    <col min="3" max="3" width="40.7109375" style="4" customWidth="1"/>
    <col min="4" max="7" width="10.7109375" style="11" customWidth="1"/>
    <col min="8" max="16384" width="9.28515625" style="75"/>
  </cols>
  <sheetData>
    <row r="1" spans="1:7">
      <c r="A1" s="170" t="s">
        <v>98</v>
      </c>
      <c r="B1" s="170"/>
      <c r="C1" s="170"/>
      <c r="D1" s="170"/>
      <c r="E1" s="170"/>
      <c r="F1" s="170"/>
      <c r="G1" s="170"/>
    </row>
    <row r="2" spans="1:7">
      <c r="A2" s="171" t="s">
        <v>168</v>
      </c>
      <c r="B2" s="171"/>
      <c r="C2" s="171"/>
      <c r="D2" s="171"/>
      <c r="E2" s="171"/>
      <c r="F2" s="171"/>
      <c r="G2" s="171"/>
    </row>
    <row r="3" spans="1:7" ht="10.15" customHeight="1">
      <c r="B3" s="6"/>
      <c r="C3" s="7"/>
      <c r="D3" s="5"/>
      <c r="E3" s="7"/>
      <c r="F3" s="7"/>
      <c r="G3" s="7"/>
    </row>
    <row r="4" spans="1:7">
      <c r="B4" s="8"/>
      <c r="C4" s="9" t="s">
        <v>43</v>
      </c>
      <c r="D4" s="10"/>
      <c r="E4" s="10"/>
      <c r="F4" s="10"/>
    </row>
    <row r="5" spans="1:7" ht="44.25" customHeight="1">
      <c r="B5" s="146"/>
      <c r="C5" s="146" t="s">
        <v>105</v>
      </c>
      <c r="D5" s="12">
        <v>2225</v>
      </c>
      <c r="E5" s="173" t="s">
        <v>311</v>
      </c>
      <c r="F5" s="173"/>
      <c r="G5" s="173"/>
    </row>
    <row r="6" spans="1:7">
      <c r="B6" s="9"/>
      <c r="C6" s="9" t="s">
        <v>42</v>
      </c>
      <c r="D6" s="12">
        <v>2235</v>
      </c>
      <c r="E6" s="13" t="s">
        <v>0</v>
      </c>
      <c r="F6" s="10"/>
    </row>
    <row r="7" spans="1:7" ht="28.15" customHeight="1">
      <c r="B7" s="172" t="s">
        <v>111</v>
      </c>
      <c r="C7" s="172"/>
      <c r="D7" s="12">
        <v>4202</v>
      </c>
      <c r="E7" s="173" t="s">
        <v>39</v>
      </c>
      <c r="F7" s="173"/>
      <c r="G7" s="173"/>
    </row>
    <row r="8" spans="1:7" ht="29.1" customHeight="1">
      <c r="B8" s="95"/>
      <c r="C8" s="95" t="s">
        <v>106</v>
      </c>
      <c r="D8" s="12">
        <v>4217</v>
      </c>
      <c r="E8" s="13" t="s">
        <v>40</v>
      </c>
      <c r="F8" s="20"/>
      <c r="G8" s="21"/>
    </row>
    <row r="9" spans="1:7" ht="39.6" customHeight="1">
      <c r="B9" s="146"/>
      <c r="C9" s="146" t="s">
        <v>107</v>
      </c>
      <c r="D9" s="12">
        <v>4225</v>
      </c>
      <c r="E9" s="173" t="s">
        <v>313</v>
      </c>
      <c r="F9" s="173"/>
      <c r="G9" s="173"/>
    </row>
    <row r="10" spans="1:7">
      <c r="A10" s="22"/>
      <c r="B10" s="9"/>
      <c r="C10" s="9"/>
      <c r="D10" s="12"/>
      <c r="E10" s="13"/>
      <c r="F10" s="147"/>
      <c r="G10" s="23"/>
    </row>
    <row r="11" spans="1:7" s="118" customFormat="1" ht="15" customHeight="1">
      <c r="A11" s="149" t="s">
        <v>291</v>
      </c>
      <c r="B11" s="29"/>
      <c r="C11" s="106"/>
      <c r="D11" s="106"/>
      <c r="E11" s="150"/>
      <c r="F11" s="143"/>
      <c r="G11" s="150"/>
    </row>
    <row r="12" spans="1:7">
      <c r="A12" s="127"/>
      <c r="B12" s="138"/>
      <c r="C12" s="127"/>
      <c r="D12" s="127"/>
      <c r="E12" s="127"/>
      <c r="F12" s="127"/>
      <c r="G12" s="127"/>
    </row>
    <row r="13" spans="1:7">
      <c r="A13" s="25"/>
      <c r="B13" s="6"/>
      <c r="C13" s="26"/>
      <c r="D13" s="26" t="s">
        <v>44</v>
      </c>
      <c r="E13" s="26" t="s">
        <v>1</v>
      </c>
      <c r="F13" s="26" t="s">
        <v>4</v>
      </c>
      <c r="G13" s="7"/>
    </row>
    <row r="14" spans="1:7">
      <c r="A14" s="25"/>
      <c r="B14" s="6"/>
      <c r="C14" s="27" t="s">
        <v>2</v>
      </c>
      <c r="D14" s="122">
        <f>G361</f>
        <v>700236</v>
      </c>
      <c r="E14" s="28">
        <f>G521</f>
        <v>6256301</v>
      </c>
      <c r="F14" s="122">
        <f>SUM(D14:E14)</f>
        <v>6956537</v>
      </c>
      <c r="G14" s="7"/>
    </row>
    <row r="15" spans="1:7">
      <c r="A15" s="25"/>
      <c r="B15" s="6"/>
      <c r="C15" s="27"/>
      <c r="D15" s="28"/>
      <c r="E15" s="28"/>
      <c r="F15" s="28"/>
      <c r="G15" s="7"/>
    </row>
    <row r="16" spans="1:7">
      <c r="A16" s="93" t="s">
        <v>41</v>
      </c>
      <c r="B16" s="6"/>
      <c r="C16" s="24"/>
      <c r="D16" s="7"/>
      <c r="E16" s="7"/>
      <c r="F16" s="7"/>
      <c r="G16" s="7"/>
    </row>
    <row r="17" spans="1:7">
      <c r="A17" s="1"/>
      <c r="B17" s="29"/>
      <c r="C17" s="2"/>
      <c r="D17" s="30"/>
      <c r="E17" s="30"/>
      <c r="F17" s="30"/>
      <c r="G17" s="31" t="s">
        <v>46</v>
      </c>
    </row>
    <row r="18" spans="1:7" s="142" customFormat="1" ht="27" customHeight="1">
      <c r="A18" s="151"/>
      <c r="B18" s="152"/>
      <c r="C18" s="153"/>
      <c r="D18" s="154" t="s">
        <v>103</v>
      </c>
      <c r="E18" s="155" t="s">
        <v>104</v>
      </c>
      <c r="F18" s="155" t="s">
        <v>271</v>
      </c>
      <c r="G18" s="169" t="s">
        <v>104</v>
      </c>
    </row>
    <row r="19" spans="1:7" s="118" customFormat="1">
      <c r="A19" s="1"/>
      <c r="B19" s="156" t="s">
        <v>3</v>
      </c>
      <c r="C19" s="157"/>
      <c r="D19" s="158" t="s">
        <v>228</v>
      </c>
      <c r="E19" s="158" t="s">
        <v>272</v>
      </c>
      <c r="F19" s="158" t="s">
        <v>272</v>
      </c>
      <c r="G19" s="158" t="s">
        <v>290</v>
      </c>
    </row>
    <row r="20" spans="1:7" s="118" customFormat="1" ht="19.5" customHeight="1">
      <c r="A20" s="132"/>
      <c r="B20" s="133"/>
      <c r="C20" s="2"/>
      <c r="D20" s="134"/>
      <c r="E20" s="134"/>
      <c r="F20" s="134"/>
      <c r="G20" s="128"/>
    </row>
    <row r="21" spans="1:7" ht="21.75" customHeight="1">
      <c r="A21" s="16"/>
      <c r="B21" s="6"/>
      <c r="C21" s="32" t="s">
        <v>5</v>
      </c>
      <c r="D21" s="33"/>
      <c r="E21" s="33"/>
      <c r="F21" s="33"/>
      <c r="G21" s="33"/>
    </row>
    <row r="22" spans="1:7" ht="32.25" customHeight="1">
      <c r="A22" s="16" t="s">
        <v>6</v>
      </c>
      <c r="B22" s="38">
        <v>2225</v>
      </c>
      <c r="C22" s="32" t="s">
        <v>311</v>
      </c>
      <c r="D22" s="39"/>
      <c r="E22" s="39"/>
      <c r="F22" s="39"/>
      <c r="G22" s="39"/>
    </row>
    <row r="23" spans="1:7" ht="17.25" customHeight="1">
      <c r="A23" s="16"/>
      <c r="B23" s="40">
        <v>1</v>
      </c>
      <c r="C23" s="41" t="s">
        <v>7</v>
      </c>
      <c r="D23" s="39"/>
      <c r="E23" s="39"/>
      <c r="F23" s="39"/>
      <c r="G23" s="39"/>
    </row>
    <row r="24" spans="1:7" ht="16.5" customHeight="1">
      <c r="A24" s="16"/>
      <c r="B24" s="35">
        <v>1.0009999999999999</v>
      </c>
      <c r="C24" s="32" t="s">
        <v>8</v>
      </c>
      <c r="D24" s="39"/>
      <c r="E24" s="39"/>
      <c r="F24" s="39"/>
      <c r="G24" s="39"/>
    </row>
    <row r="25" spans="1:7" ht="15" customHeight="1">
      <c r="A25" s="16"/>
      <c r="B25" s="40">
        <v>60</v>
      </c>
      <c r="C25" s="41" t="s">
        <v>9</v>
      </c>
      <c r="D25" s="39"/>
      <c r="E25" s="39"/>
      <c r="F25" s="39"/>
      <c r="G25" s="39"/>
    </row>
    <row r="26" spans="1:7" ht="15" customHeight="1">
      <c r="A26" s="16"/>
      <c r="B26" s="46" t="s">
        <v>10</v>
      </c>
      <c r="C26" s="42" t="s">
        <v>11</v>
      </c>
      <c r="D26" s="18">
        <v>56416</v>
      </c>
      <c r="E26" s="72">
        <v>88846</v>
      </c>
      <c r="F26" s="72">
        <v>88846</v>
      </c>
      <c r="G26" s="53">
        <v>98465</v>
      </c>
    </row>
    <row r="27" spans="1:7" ht="15" customHeight="1">
      <c r="A27" s="16"/>
      <c r="B27" s="46" t="s">
        <v>95</v>
      </c>
      <c r="C27" s="42" t="s">
        <v>89</v>
      </c>
      <c r="D27" s="72">
        <f>33622+1</f>
        <v>33623</v>
      </c>
      <c r="E27" s="72">
        <v>34446</v>
      </c>
      <c r="F27" s="72">
        <f>34446-3600</f>
        <v>30846</v>
      </c>
      <c r="G27" s="53">
        <v>29550</v>
      </c>
    </row>
    <row r="28" spans="1:7" s="118" customFormat="1" ht="15" customHeight="1">
      <c r="A28" s="104"/>
      <c r="B28" s="105" t="s">
        <v>139</v>
      </c>
      <c r="C28" s="104" t="s">
        <v>136</v>
      </c>
      <c r="D28" s="53">
        <f>1678</f>
        <v>1678</v>
      </c>
      <c r="E28" s="53">
        <v>2678</v>
      </c>
      <c r="F28" s="53">
        <v>2678</v>
      </c>
      <c r="G28" s="53">
        <v>1</v>
      </c>
    </row>
    <row r="29" spans="1:7" s="118" customFormat="1" ht="15" customHeight="1">
      <c r="A29" s="104"/>
      <c r="B29" s="105" t="s">
        <v>140</v>
      </c>
      <c r="C29" s="104" t="s">
        <v>137</v>
      </c>
      <c r="D29" s="53">
        <v>32323</v>
      </c>
      <c r="E29" s="53">
        <v>11959</v>
      </c>
      <c r="F29" s="53">
        <f>11959-3676</f>
        <v>8283</v>
      </c>
      <c r="G29" s="53">
        <v>13647</v>
      </c>
    </row>
    <row r="30" spans="1:7" s="118" customFormat="1" ht="15" customHeight="1">
      <c r="A30" s="104"/>
      <c r="B30" s="105" t="s">
        <v>141</v>
      </c>
      <c r="C30" s="104" t="s">
        <v>138</v>
      </c>
      <c r="D30" s="43">
        <v>0</v>
      </c>
      <c r="E30" s="53">
        <v>1</v>
      </c>
      <c r="F30" s="53">
        <v>1</v>
      </c>
      <c r="G30" s="53">
        <v>1</v>
      </c>
    </row>
    <row r="31" spans="1:7" s="118" customFormat="1" ht="15" customHeight="1">
      <c r="A31" s="104"/>
      <c r="B31" s="105" t="s">
        <v>158</v>
      </c>
      <c r="C31" s="104" t="s">
        <v>159</v>
      </c>
      <c r="D31" s="43">
        <v>0</v>
      </c>
      <c r="E31" s="53">
        <v>1</v>
      </c>
      <c r="F31" s="53">
        <v>1</v>
      </c>
      <c r="G31" s="53">
        <v>1</v>
      </c>
    </row>
    <row r="32" spans="1:7" ht="15" customHeight="1">
      <c r="A32" s="16"/>
      <c r="B32" s="46" t="s">
        <v>12</v>
      </c>
      <c r="C32" s="104" t="s">
        <v>142</v>
      </c>
      <c r="D32" s="72">
        <v>67</v>
      </c>
      <c r="E32" s="72">
        <v>411</v>
      </c>
      <c r="F32" s="72">
        <v>411</v>
      </c>
      <c r="G32" s="53">
        <v>411</v>
      </c>
    </row>
    <row r="33" spans="1:7" s="118" customFormat="1" ht="15" customHeight="1">
      <c r="A33" s="104"/>
      <c r="B33" s="105" t="s">
        <v>144</v>
      </c>
      <c r="C33" s="104" t="s">
        <v>143</v>
      </c>
      <c r="D33" s="43">
        <v>0</v>
      </c>
      <c r="E33" s="53">
        <v>1</v>
      </c>
      <c r="F33" s="53">
        <v>1</v>
      </c>
      <c r="G33" s="53">
        <v>1</v>
      </c>
    </row>
    <row r="34" spans="1:7" ht="18" customHeight="1">
      <c r="A34" s="16"/>
      <c r="B34" s="46" t="s">
        <v>13</v>
      </c>
      <c r="C34" s="42" t="s">
        <v>14</v>
      </c>
      <c r="D34" s="72">
        <v>1327</v>
      </c>
      <c r="E34" s="72">
        <v>4500</v>
      </c>
      <c r="F34" s="72">
        <v>4500</v>
      </c>
      <c r="G34" s="53">
        <v>4500</v>
      </c>
    </row>
    <row r="35" spans="1:7" s="118" customFormat="1" ht="15" customHeight="1">
      <c r="A35" s="104"/>
      <c r="B35" s="105" t="s">
        <v>160</v>
      </c>
      <c r="C35" s="104" t="s">
        <v>161</v>
      </c>
      <c r="D35" s="53">
        <v>1678</v>
      </c>
      <c r="E35" s="53">
        <v>1</v>
      </c>
      <c r="F35" s="53">
        <v>1</v>
      </c>
      <c r="G35" s="53">
        <v>1</v>
      </c>
    </row>
    <row r="36" spans="1:7" s="118" customFormat="1" ht="15.75" customHeight="1">
      <c r="A36" s="104"/>
      <c r="B36" s="105" t="s">
        <v>200</v>
      </c>
      <c r="C36" s="104" t="s">
        <v>201</v>
      </c>
      <c r="D36" s="53">
        <v>7500</v>
      </c>
      <c r="E36" s="53">
        <v>5000</v>
      </c>
      <c r="F36" s="53">
        <v>5000</v>
      </c>
      <c r="G36" s="53">
        <v>5000</v>
      </c>
    </row>
    <row r="37" spans="1:7" s="118" customFormat="1" ht="18.75" customHeight="1">
      <c r="A37" s="104"/>
      <c r="B37" s="105" t="s">
        <v>189</v>
      </c>
      <c r="C37" s="104" t="s">
        <v>190</v>
      </c>
      <c r="D37" s="53">
        <v>867</v>
      </c>
      <c r="E37" s="53">
        <v>1</v>
      </c>
      <c r="F37" s="53">
        <v>1</v>
      </c>
      <c r="G37" s="53">
        <v>1</v>
      </c>
    </row>
    <row r="38" spans="1:7" s="118" customFormat="1" ht="16.5" customHeight="1">
      <c r="A38" s="104"/>
      <c r="B38" s="105" t="s">
        <v>294</v>
      </c>
      <c r="C38" s="104" t="s">
        <v>157</v>
      </c>
      <c r="D38" s="43">
        <v>0</v>
      </c>
      <c r="E38" s="43">
        <v>0</v>
      </c>
      <c r="F38" s="53">
        <v>1559</v>
      </c>
      <c r="G38" s="43">
        <v>0</v>
      </c>
    </row>
    <row r="39" spans="1:7">
      <c r="A39" s="82"/>
      <c r="B39" s="40"/>
      <c r="C39" s="41"/>
      <c r="D39" s="33"/>
      <c r="E39" s="18"/>
      <c r="F39" s="18"/>
      <c r="G39" s="53"/>
    </row>
    <row r="40" spans="1:7" ht="18.75" customHeight="1">
      <c r="A40" s="16"/>
      <c r="B40" s="40">
        <v>46</v>
      </c>
      <c r="C40" s="41" t="s">
        <v>116</v>
      </c>
      <c r="D40" s="33"/>
      <c r="E40" s="18"/>
      <c r="F40" s="18"/>
      <c r="G40" s="33"/>
    </row>
    <row r="41" spans="1:7" ht="15" customHeight="1">
      <c r="A41" s="16"/>
      <c r="B41" s="46" t="s">
        <v>25</v>
      </c>
      <c r="C41" s="42" t="s">
        <v>11</v>
      </c>
      <c r="D41" s="53">
        <v>1849</v>
      </c>
      <c r="E41" s="53">
        <v>4085</v>
      </c>
      <c r="F41" s="53">
        <f>4085-710</f>
        <v>3375</v>
      </c>
      <c r="G41" s="33">
        <v>3497</v>
      </c>
    </row>
    <row r="42" spans="1:7" ht="16.5" customHeight="1">
      <c r="A42" s="99"/>
      <c r="B42" s="159" t="s">
        <v>96</v>
      </c>
      <c r="C42" s="160" t="s">
        <v>89</v>
      </c>
      <c r="D42" s="54">
        <v>1040</v>
      </c>
      <c r="E42" s="54">
        <v>935</v>
      </c>
      <c r="F42" s="54">
        <f>935-132</f>
        <v>803</v>
      </c>
      <c r="G42" s="59">
        <v>648</v>
      </c>
    </row>
    <row r="43" spans="1:7" s="118" customFormat="1" ht="18" customHeight="1">
      <c r="A43" s="104"/>
      <c r="B43" s="105" t="s">
        <v>145</v>
      </c>
      <c r="C43" s="104" t="s">
        <v>136</v>
      </c>
      <c r="D43" s="43">
        <v>0</v>
      </c>
      <c r="E43" s="53">
        <v>124</v>
      </c>
      <c r="F43" s="43">
        <v>0</v>
      </c>
      <c r="G43" s="53">
        <v>1</v>
      </c>
    </row>
    <row r="44" spans="1:7" s="118" customFormat="1" ht="14.85" customHeight="1">
      <c r="A44" s="104"/>
      <c r="B44" s="105" t="s">
        <v>146</v>
      </c>
      <c r="C44" s="104" t="s">
        <v>137</v>
      </c>
      <c r="D44" s="53">
        <v>1434</v>
      </c>
      <c r="E44" s="53">
        <v>571</v>
      </c>
      <c r="F44" s="53">
        <f>571-511</f>
        <v>60</v>
      </c>
      <c r="G44" s="53">
        <v>491</v>
      </c>
    </row>
    <row r="45" spans="1:7" s="118" customFormat="1" ht="14.85" customHeight="1">
      <c r="A45" s="104"/>
      <c r="B45" s="105" t="s">
        <v>162</v>
      </c>
      <c r="C45" s="104" t="s">
        <v>159</v>
      </c>
      <c r="D45" s="43">
        <v>0</v>
      </c>
      <c r="E45" s="53">
        <v>1</v>
      </c>
      <c r="F45" s="53">
        <v>1</v>
      </c>
      <c r="G45" s="53">
        <v>1</v>
      </c>
    </row>
    <row r="46" spans="1:7" ht="14.85" customHeight="1">
      <c r="A46" s="16"/>
      <c r="B46" s="46" t="s">
        <v>26</v>
      </c>
      <c r="C46" s="104" t="s">
        <v>142</v>
      </c>
      <c r="D46" s="53">
        <v>33</v>
      </c>
      <c r="E46" s="72">
        <v>40</v>
      </c>
      <c r="F46" s="72">
        <v>40</v>
      </c>
      <c r="G46" s="33">
        <v>40</v>
      </c>
    </row>
    <row r="47" spans="1:7" ht="14.85" customHeight="1">
      <c r="A47" s="16"/>
      <c r="B47" s="46" t="s">
        <v>27</v>
      </c>
      <c r="C47" s="42" t="s">
        <v>14</v>
      </c>
      <c r="D47" s="53">
        <v>9</v>
      </c>
      <c r="E47" s="72">
        <v>60</v>
      </c>
      <c r="F47" s="72">
        <v>60</v>
      </c>
      <c r="G47" s="33">
        <v>60</v>
      </c>
    </row>
    <row r="48" spans="1:7" s="118" customFormat="1" ht="14.85" customHeight="1">
      <c r="A48" s="104"/>
      <c r="B48" s="105" t="s">
        <v>163</v>
      </c>
      <c r="C48" s="104" t="s">
        <v>161</v>
      </c>
      <c r="D48" s="53">
        <v>16</v>
      </c>
      <c r="E48" s="53">
        <v>54</v>
      </c>
      <c r="F48" s="53">
        <v>54</v>
      </c>
      <c r="G48" s="53">
        <v>54</v>
      </c>
    </row>
    <row r="49" spans="1:7" s="118" customFormat="1" ht="14.85" customHeight="1">
      <c r="A49" s="104"/>
      <c r="B49" s="105" t="s">
        <v>191</v>
      </c>
      <c r="C49" s="104" t="s">
        <v>190</v>
      </c>
      <c r="D49" s="36">
        <v>0</v>
      </c>
      <c r="E49" s="54">
        <v>1</v>
      </c>
      <c r="F49" s="54">
        <v>1</v>
      </c>
      <c r="G49" s="54">
        <v>1</v>
      </c>
    </row>
    <row r="50" spans="1:7" ht="14.85" customHeight="1">
      <c r="A50" s="16" t="s">
        <v>4</v>
      </c>
      <c r="B50" s="40">
        <v>46</v>
      </c>
      <c r="C50" s="41" t="s">
        <v>116</v>
      </c>
      <c r="D50" s="54">
        <f t="shared" ref="D50:G50" si="0">SUM(D41:D49)</f>
        <v>4381</v>
      </c>
      <c r="E50" s="54">
        <f t="shared" si="0"/>
        <v>5871</v>
      </c>
      <c r="F50" s="54">
        <f t="shared" ref="F50" si="1">SUM(F41:F49)</f>
        <v>4394</v>
      </c>
      <c r="G50" s="54">
        <f t="shared" si="0"/>
        <v>4793</v>
      </c>
    </row>
    <row r="51" spans="1:7">
      <c r="A51" s="16"/>
      <c r="B51" s="46"/>
      <c r="C51" s="41"/>
      <c r="D51" s="33"/>
      <c r="E51" s="18"/>
      <c r="F51" s="18"/>
      <c r="G51" s="33"/>
    </row>
    <row r="52" spans="1:7" ht="14.85" customHeight="1">
      <c r="A52" s="16"/>
      <c r="B52" s="40">
        <v>48</v>
      </c>
      <c r="C52" s="41" t="s">
        <v>118</v>
      </c>
      <c r="D52" s="33"/>
      <c r="E52" s="18"/>
      <c r="F52" s="18"/>
      <c r="G52" s="33"/>
    </row>
    <row r="53" spans="1:7" ht="14.85" customHeight="1">
      <c r="A53" s="16"/>
      <c r="B53" s="46" t="s">
        <v>28</v>
      </c>
      <c r="C53" s="42" t="s">
        <v>11</v>
      </c>
      <c r="D53" s="53">
        <f>3062+1</f>
        <v>3063</v>
      </c>
      <c r="E53" s="72">
        <v>7541</v>
      </c>
      <c r="F53" s="72">
        <v>7541</v>
      </c>
      <c r="G53" s="33">
        <v>9297</v>
      </c>
    </row>
    <row r="54" spans="1:7" ht="14.85" customHeight="1">
      <c r="A54" s="16"/>
      <c r="B54" s="46" t="s">
        <v>90</v>
      </c>
      <c r="C54" s="42" t="s">
        <v>89</v>
      </c>
      <c r="D54" s="53">
        <v>3704</v>
      </c>
      <c r="E54" s="72">
        <v>2573</v>
      </c>
      <c r="F54" s="72">
        <v>2573</v>
      </c>
      <c r="G54" s="33">
        <v>1998</v>
      </c>
    </row>
    <row r="55" spans="1:7" s="118" customFormat="1" ht="14.85" customHeight="1">
      <c r="A55" s="104"/>
      <c r="B55" s="105" t="s">
        <v>147</v>
      </c>
      <c r="C55" s="104" t="s">
        <v>136</v>
      </c>
      <c r="D55" s="53">
        <v>30</v>
      </c>
      <c r="E55" s="53">
        <v>229</v>
      </c>
      <c r="F55" s="53">
        <v>229</v>
      </c>
      <c r="G55" s="53">
        <v>1</v>
      </c>
    </row>
    <row r="56" spans="1:7" s="118" customFormat="1" ht="14.85" customHeight="1">
      <c r="A56" s="104"/>
      <c r="B56" s="105" t="s">
        <v>148</v>
      </c>
      <c r="C56" s="104" t="s">
        <v>137</v>
      </c>
      <c r="D56" s="53">
        <v>2485</v>
      </c>
      <c r="E56" s="53">
        <v>1090</v>
      </c>
      <c r="F56" s="53">
        <f>1090-112</f>
        <v>978</v>
      </c>
      <c r="G56" s="53">
        <v>1380</v>
      </c>
    </row>
    <row r="57" spans="1:7" s="118" customFormat="1" ht="14.85" customHeight="1">
      <c r="A57" s="104"/>
      <c r="B57" s="105" t="s">
        <v>164</v>
      </c>
      <c r="C57" s="104" t="s">
        <v>159</v>
      </c>
      <c r="D57" s="43">
        <v>0</v>
      </c>
      <c r="E57" s="53">
        <v>1</v>
      </c>
      <c r="F57" s="53">
        <v>1</v>
      </c>
      <c r="G57" s="53">
        <v>1</v>
      </c>
    </row>
    <row r="58" spans="1:7" ht="14.85" customHeight="1">
      <c r="A58" s="16"/>
      <c r="B58" s="46" t="s">
        <v>29</v>
      </c>
      <c r="C58" s="104" t="s">
        <v>142</v>
      </c>
      <c r="D58" s="53">
        <v>25</v>
      </c>
      <c r="E58" s="72">
        <v>45</v>
      </c>
      <c r="F58" s="72">
        <v>45</v>
      </c>
      <c r="G58" s="33">
        <v>45</v>
      </c>
    </row>
    <row r="59" spans="1:7" ht="14.85" customHeight="1">
      <c r="A59" s="16"/>
      <c r="B59" s="46" t="s">
        <v>30</v>
      </c>
      <c r="C59" s="42" t="s">
        <v>14</v>
      </c>
      <c r="D59" s="53">
        <v>38</v>
      </c>
      <c r="E59" s="72">
        <v>60</v>
      </c>
      <c r="F59" s="72">
        <v>60</v>
      </c>
      <c r="G59" s="33">
        <v>60</v>
      </c>
    </row>
    <row r="60" spans="1:7" s="118" customFormat="1" ht="14.85" customHeight="1">
      <c r="A60" s="104"/>
      <c r="B60" s="105" t="s">
        <v>165</v>
      </c>
      <c r="C60" s="104" t="s">
        <v>161</v>
      </c>
      <c r="D60" s="53">
        <f>21+1</f>
        <v>22</v>
      </c>
      <c r="E60" s="53">
        <v>54</v>
      </c>
      <c r="F60" s="53">
        <v>54</v>
      </c>
      <c r="G60" s="53">
        <v>54</v>
      </c>
    </row>
    <row r="61" spans="1:7" s="118" customFormat="1" ht="14.85" customHeight="1">
      <c r="A61" s="104"/>
      <c r="B61" s="105" t="s">
        <v>192</v>
      </c>
      <c r="C61" s="104" t="s">
        <v>190</v>
      </c>
      <c r="D61" s="36">
        <v>0</v>
      </c>
      <c r="E61" s="54">
        <v>1</v>
      </c>
      <c r="F61" s="54">
        <v>1</v>
      </c>
      <c r="G61" s="54">
        <v>1</v>
      </c>
    </row>
    <row r="62" spans="1:7" ht="14.85" customHeight="1">
      <c r="A62" s="16" t="s">
        <v>4</v>
      </c>
      <c r="B62" s="40">
        <v>48</v>
      </c>
      <c r="C62" s="41" t="s">
        <v>118</v>
      </c>
      <c r="D62" s="47">
        <f t="shared" ref="D62:G62" si="2">SUM(D53:D61)</f>
        <v>9367</v>
      </c>
      <c r="E62" s="47">
        <f t="shared" si="2"/>
        <v>11594</v>
      </c>
      <c r="F62" s="47">
        <f t="shared" si="2"/>
        <v>11482</v>
      </c>
      <c r="G62" s="47">
        <f t="shared" si="2"/>
        <v>12837</v>
      </c>
    </row>
    <row r="63" spans="1:7">
      <c r="A63" s="16"/>
      <c r="B63" s="40"/>
      <c r="C63" s="41"/>
      <c r="D63" s="97"/>
      <c r="E63" s="97"/>
      <c r="F63" s="97"/>
      <c r="G63" s="97"/>
    </row>
    <row r="64" spans="1:7" ht="14.85" customHeight="1">
      <c r="A64" s="16"/>
      <c r="B64" s="40">
        <v>50</v>
      </c>
      <c r="C64" s="41" t="s">
        <v>123</v>
      </c>
      <c r="D64" s="53"/>
      <c r="E64" s="53"/>
      <c r="F64" s="53"/>
      <c r="G64" s="53"/>
    </row>
    <row r="65" spans="1:7" ht="14.85" customHeight="1">
      <c r="A65" s="16"/>
      <c r="B65" s="46" t="s">
        <v>124</v>
      </c>
      <c r="C65" s="42" t="s">
        <v>11</v>
      </c>
      <c r="D65" s="53">
        <f>1398</f>
        <v>1398</v>
      </c>
      <c r="E65" s="53">
        <v>2284</v>
      </c>
      <c r="F65" s="53">
        <v>2284</v>
      </c>
      <c r="G65" s="33">
        <v>2364</v>
      </c>
    </row>
    <row r="66" spans="1:7" ht="14.85" customHeight="1">
      <c r="A66" s="16"/>
      <c r="B66" s="46" t="s">
        <v>125</v>
      </c>
      <c r="C66" s="42" t="s">
        <v>89</v>
      </c>
      <c r="D66" s="53">
        <v>1058</v>
      </c>
      <c r="E66" s="53">
        <v>900</v>
      </c>
      <c r="F66" s="53">
        <v>900</v>
      </c>
      <c r="G66" s="33">
        <v>900</v>
      </c>
    </row>
    <row r="67" spans="1:7" s="118" customFormat="1" ht="14.85" customHeight="1">
      <c r="A67" s="104"/>
      <c r="B67" s="105" t="s">
        <v>151</v>
      </c>
      <c r="C67" s="104" t="s">
        <v>136</v>
      </c>
      <c r="D67" s="53">
        <v>191</v>
      </c>
      <c r="E67" s="53">
        <v>69</v>
      </c>
      <c r="F67" s="53">
        <v>69</v>
      </c>
      <c r="G67" s="53">
        <v>1</v>
      </c>
    </row>
    <row r="68" spans="1:7" s="118" customFormat="1" ht="14.85" customHeight="1">
      <c r="A68" s="104"/>
      <c r="B68" s="105" t="s">
        <v>152</v>
      </c>
      <c r="C68" s="104" t="s">
        <v>137</v>
      </c>
      <c r="D68" s="53">
        <v>882</v>
      </c>
      <c r="E68" s="53">
        <v>311</v>
      </c>
      <c r="F68" s="53">
        <f>311-83</f>
        <v>228</v>
      </c>
      <c r="G68" s="53">
        <v>317</v>
      </c>
    </row>
    <row r="69" spans="1:7" s="118" customFormat="1" ht="14.85" customHeight="1">
      <c r="A69" s="104"/>
      <c r="B69" s="105" t="s">
        <v>166</v>
      </c>
      <c r="C69" s="104" t="s">
        <v>159</v>
      </c>
      <c r="D69" s="43">
        <v>0</v>
      </c>
      <c r="E69" s="53">
        <v>1</v>
      </c>
      <c r="F69" s="53">
        <v>1</v>
      </c>
      <c r="G69" s="53">
        <v>1</v>
      </c>
    </row>
    <row r="70" spans="1:7" ht="14.85" customHeight="1">
      <c r="A70" s="16"/>
      <c r="B70" s="46" t="s">
        <v>126</v>
      </c>
      <c r="C70" s="104" t="s">
        <v>142</v>
      </c>
      <c r="D70" s="43">
        <v>0</v>
      </c>
      <c r="E70" s="53">
        <v>1</v>
      </c>
      <c r="F70" s="53">
        <v>1</v>
      </c>
      <c r="G70" s="33">
        <v>1</v>
      </c>
    </row>
    <row r="71" spans="1:7" ht="14.85" customHeight="1">
      <c r="A71" s="16"/>
      <c r="B71" s="46" t="s">
        <v>127</v>
      </c>
      <c r="C71" s="42" t="s">
        <v>14</v>
      </c>
      <c r="D71" s="53">
        <v>59</v>
      </c>
      <c r="E71" s="53">
        <v>60</v>
      </c>
      <c r="F71" s="53">
        <v>60</v>
      </c>
      <c r="G71" s="33">
        <v>60</v>
      </c>
    </row>
    <row r="72" spans="1:7" s="118" customFormat="1" ht="14.85" customHeight="1">
      <c r="A72" s="104"/>
      <c r="B72" s="105" t="s">
        <v>167</v>
      </c>
      <c r="C72" s="104" t="s">
        <v>161</v>
      </c>
      <c r="D72" s="53">
        <v>53</v>
      </c>
      <c r="E72" s="53">
        <v>54</v>
      </c>
      <c r="F72" s="53">
        <v>54</v>
      </c>
      <c r="G72" s="53">
        <v>54</v>
      </c>
    </row>
    <row r="73" spans="1:7" s="118" customFormat="1" ht="14.85" customHeight="1">
      <c r="A73" s="104"/>
      <c r="B73" s="105" t="s">
        <v>193</v>
      </c>
      <c r="C73" s="104" t="s">
        <v>190</v>
      </c>
      <c r="D73" s="36">
        <v>0</v>
      </c>
      <c r="E73" s="54">
        <v>1</v>
      </c>
      <c r="F73" s="54">
        <v>1</v>
      </c>
      <c r="G73" s="54">
        <v>1</v>
      </c>
    </row>
    <row r="74" spans="1:7" ht="14.85" customHeight="1">
      <c r="A74" s="16" t="s">
        <v>4</v>
      </c>
      <c r="B74" s="40">
        <v>50</v>
      </c>
      <c r="C74" s="41" t="s">
        <v>123</v>
      </c>
      <c r="D74" s="53">
        <f t="shared" ref="D74:G74" si="3">SUM(D65:D73)</f>
        <v>3641</v>
      </c>
      <c r="E74" s="53">
        <f t="shared" si="3"/>
        <v>3681</v>
      </c>
      <c r="F74" s="53">
        <f t="shared" si="3"/>
        <v>3598</v>
      </c>
      <c r="G74" s="53">
        <f t="shared" si="3"/>
        <v>3699</v>
      </c>
    </row>
    <row r="75" spans="1:7" ht="14.85" customHeight="1">
      <c r="A75" s="16" t="s">
        <v>4</v>
      </c>
      <c r="B75" s="40">
        <v>60</v>
      </c>
      <c r="C75" s="41" t="s">
        <v>9</v>
      </c>
      <c r="D75" s="47">
        <f>SUM(D26:D38)+D50+D62+D74</f>
        <v>152868</v>
      </c>
      <c r="E75" s="47">
        <f t="shared" ref="E75:G75" si="4">SUM(E26:E38)+E50+E62+E74</f>
        <v>168991</v>
      </c>
      <c r="F75" s="47">
        <f t="shared" si="4"/>
        <v>161602</v>
      </c>
      <c r="G75" s="47">
        <f t="shared" si="4"/>
        <v>172908</v>
      </c>
    </row>
    <row r="76" spans="1:7">
      <c r="A76" s="16"/>
      <c r="B76" s="40"/>
      <c r="C76" s="41"/>
      <c r="D76" s="53"/>
      <c r="E76" s="53"/>
      <c r="F76" s="53"/>
      <c r="G76" s="53"/>
    </row>
    <row r="77" spans="1:7" ht="14.85" customHeight="1">
      <c r="A77" s="16"/>
      <c r="B77" s="40">
        <v>68</v>
      </c>
      <c r="C77" s="41" t="s">
        <v>21</v>
      </c>
      <c r="D77" s="53"/>
      <c r="E77" s="53"/>
      <c r="F77" s="53"/>
      <c r="G77" s="53"/>
    </row>
    <row r="78" spans="1:7" ht="25.5">
      <c r="A78" s="16"/>
      <c r="B78" s="40">
        <v>51</v>
      </c>
      <c r="C78" s="42" t="s">
        <v>80</v>
      </c>
      <c r="D78" s="43"/>
      <c r="E78" s="43"/>
      <c r="F78" s="43"/>
      <c r="G78" s="43"/>
    </row>
    <row r="79" spans="1:7" ht="28.5" customHeight="1">
      <c r="A79" s="16"/>
      <c r="B79" s="46" t="s">
        <v>209</v>
      </c>
      <c r="C79" s="42" t="s">
        <v>75</v>
      </c>
      <c r="D79" s="53">
        <v>926</v>
      </c>
      <c r="E79" s="53">
        <v>2000</v>
      </c>
      <c r="F79" s="53">
        <v>2000</v>
      </c>
      <c r="G79" s="43">
        <v>0</v>
      </c>
    </row>
    <row r="80" spans="1:7" ht="28.5" customHeight="1">
      <c r="A80" s="16"/>
      <c r="B80" s="46" t="s">
        <v>210</v>
      </c>
      <c r="C80" s="42" t="s">
        <v>99</v>
      </c>
      <c r="D80" s="54">
        <v>926</v>
      </c>
      <c r="E80" s="54">
        <v>1500</v>
      </c>
      <c r="F80" s="54">
        <f>1500-830</f>
        <v>670</v>
      </c>
      <c r="G80" s="36">
        <v>0</v>
      </c>
    </row>
    <row r="81" spans="1:7" ht="25.5">
      <c r="A81" s="99" t="s">
        <v>4</v>
      </c>
      <c r="B81" s="107">
        <v>51</v>
      </c>
      <c r="C81" s="160" t="s">
        <v>80</v>
      </c>
      <c r="D81" s="54">
        <f t="shared" ref="D81:G81" si="5">SUM(D79:D80)</f>
        <v>1852</v>
      </c>
      <c r="E81" s="54">
        <f t="shared" si="5"/>
        <v>3500</v>
      </c>
      <c r="F81" s="54">
        <f t="shared" si="5"/>
        <v>2670</v>
      </c>
      <c r="G81" s="36">
        <f t="shared" si="5"/>
        <v>0</v>
      </c>
    </row>
    <row r="82" spans="1:7" ht="18.75" customHeight="1">
      <c r="A82" s="16"/>
      <c r="B82" s="40"/>
      <c r="C82" s="42"/>
      <c r="D82" s="53"/>
      <c r="E82" s="53"/>
      <c r="F82" s="53"/>
      <c r="G82" s="53"/>
    </row>
    <row r="83" spans="1:7" ht="31.5" customHeight="1">
      <c r="A83" s="16"/>
      <c r="B83" s="40">
        <v>52</v>
      </c>
      <c r="C83" s="41" t="s">
        <v>75</v>
      </c>
      <c r="D83" s="53"/>
      <c r="E83" s="53"/>
      <c r="F83" s="53"/>
      <c r="G83" s="53"/>
    </row>
    <row r="84" spans="1:7" ht="15" customHeight="1">
      <c r="A84" s="16"/>
      <c r="B84" s="46" t="s">
        <v>292</v>
      </c>
      <c r="C84" s="42" t="s">
        <v>157</v>
      </c>
      <c r="D84" s="43">
        <v>0</v>
      </c>
      <c r="E84" s="43">
        <v>0</v>
      </c>
      <c r="F84" s="43">
        <v>0</v>
      </c>
      <c r="G84" s="33">
        <v>2500</v>
      </c>
    </row>
    <row r="85" spans="1:7" ht="27.95" customHeight="1">
      <c r="A85" s="16" t="s">
        <v>4</v>
      </c>
      <c r="B85" s="40">
        <v>52</v>
      </c>
      <c r="C85" s="42" t="s">
        <v>75</v>
      </c>
      <c r="D85" s="37">
        <f>D84</f>
        <v>0</v>
      </c>
      <c r="E85" s="37">
        <f t="shared" ref="E85:G85" si="6">E84</f>
        <v>0</v>
      </c>
      <c r="F85" s="37">
        <f t="shared" si="6"/>
        <v>0</v>
      </c>
      <c r="G85" s="47">
        <f t="shared" si="6"/>
        <v>2500</v>
      </c>
    </row>
    <row r="86" spans="1:7" ht="15" customHeight="1">
      <c r="A86" s="16"/>
      <c r="B86" s="40"/>
      <c r="C86" s="42"/>
      <c r="D86" s="53"/>
      <c r="E86" s="53"/>
      <c r="F86" s="53"/>
      <c r="G86" s="53"/>
    </row>
    <row r="87" spans="1:7" ht="27.75" customHeight="1">
      <c r="A87" s="16"/>
      <c r="B87" s="40">
        <v>53</v>
      </c>
      <c r="C87" s="41" t="s">
        <v>99</v>
      </c>
      <c r="D87" s="53"/>
      <c r="E87" s="53"/>
      <c r="F87" s="53"/>
      <c r="G87" s="53"/>
    </row>
    <row r="88" spans="1:7" ht="15" customHeight="1">
      <c r="A88" s="16"/>
      <c r="B88" s="46" t="s">
        <v>293</v>
      </c>
      <c r="C88" s="41" t="s">
        <v>157</v>
      </c>
      <c r="D88" s="43">
        <v>0</v>
      </c>
      <c r="E88" s="43">
        <v>0</v>
      </c>
      <c r="F88" s="43">
        <v>0</v>
      </c>
      <c r="G88" s="33">
        <v>1500</v>
      </c>
    </row>
    <row r="89" spans="1:7" ht="29.25" customHeight="1">
      <c r="A89" s="16" t="s">
        <v>4</v>
      </c>
      <c r="B89" s="40">
        <v>53</v>
      </c>
      <c r="C89" s="41" t="s">
        <v>99</v>
      </c>
      <c r="D89" s="37">
        <f>D88</f>
        <v>0</v>
      </c>
      <c r="E89" s="37">
        <f t="shared" ref="E89" si="7">E88</f>
        <v>0</v>
      </c>
      <c r="F89" s="37">
        <f t="shared" ref="F89" si="8">F88</f>
        <v>0</v>
      </c>
      <c r="G89" s="47">
        <f t="shared" ref="G89" si="9">G88</f>
        <v>1500</v>
      </c>
    </row>
    <row r="90" spans="1:7" ht="14.85" customHeight="1">
      <c r="A90" s="16" t="s">
        <v>4</v>
      </c>
      <c r="B90" s="40">
        <v>68</v>
      </c>
      <c r="C90" s="41" t="s">
        <v>21</v>
      </c>
      <c r="D90" s="54">
        <f>D81+D85+D89</f>
        <v>1852</v>
      </c>
      <c r="E90" s="54">
        <f t="shared" ref="E90:G90" si="10">E81+E85+E89</f>
        <v>3500</v>
      </c>
      <c r="F90" s="54">
        <f t="shared" si="10"/>
        <v>2670</v>
      </c>
      <c r="G90" s="54">
        <f t="shared" si="10"/>
        <v>4000</v>
      </c>
    </row>
    <row r="91" spans="1:7" ht="14.85" customHeight="1">
      <c r="A91" s="16" t="s">
        <v>4</v>
      </c>
      <c r="B91" s="35">
        <v>1.0009999999999999</v>
      </c>
      <c r="C91" s="32" t="s">
        <v>8</v>
      </c>
      <c r="D91" s="45">
        <f t="shared" ref="D91:G91" si="11">D75+D90</f>
        <v>154720</v>
      </c>
      <c r="E91" s="45">
        <f t="shared" si="11"/>
        <v>172491</v>
      </c>
      <c r="F91" s="45">
        <f t="shared" si="11"/>
        <v>164272</v>
      </c>
      <c r="G91" s="45">
        <f t="shared" si="11"/>
        <v>176908</v>
      </c>
    </row>
    <row r="92" spans="1:7" ht="11.1" customHeight="1">
      <c r="A92" s="16"/>
      <c r="B92" s="35"/>
      <c r="C92" s="32"/>
      <c r="D92" s="34"/>
      <c r="E92" s="50"/>
      <c r="F92" s="34"/>
      <c r="G92" s="34"/>
    </row>
    <row r="93" spans="1:7" ht="14.85" customHeight="1">
      <c r="A93" s="16"/>
      <c r="B93" s="35">
        <v>1.2769999999999999</v>
      </c>
      <c r="C93" s="32" t="s">
        <v>15</v>
      </c>
      <c r="D93" s="51"/>
      <c r="E93" s="34"/>
      <c r="F93" s="34"/>
      <c r="G93" s="52"/>
    </row>
    <row r="94" spans="1:7" ht="15" customHeight="1">
      <c r="A94" s="16"/>
      <c r="B94" s="70">
        <v>42</v>
      </c>
      <c r="C94" s="41" t="s">
        <v>132</v>
      </c>
      <c r="D94" s="53"/>
      <c r="E94" s="53"/>
      <c r="F94" s="53"/>
      <c r="G94" s="53"/>
    </row>
    <row r="95" spans="1:7" ht="24.75" customHeight="1">
      <c r="A95" s="16"/>
      <c r="B95" s="40">
        <v>73</v>
      </c>
      <c r="C95" s="71" t="s">
        <v>300</v>
      </c>
      <c r="D95" s="53"/>
      <c r="E95" s="53"/>
      <c r="F95" s="53"/>
      <c r="G95" s="53"/>
    </row>
    <row r="96" spans="1:7" ht="15" customHeight="1">
      <c r="A96" s="16"/>
      <c r="B96" s="46" t="s">
        <v>59</v>
      </c>
      <c r="C96" s="68" t="s">
        <v>169</v>
      </c>
      <c r="D96" s="43">
        <v>0</v>
      </c>
      <c r="E96" s="53">
        <v>100</v>
      </c>
      <c r="F96" s="53">
        <v>100</v>
      </c>
      <c r="G96" s="53">
        <v>1000</v>
      </c>
    </row>
    <row r="97" spans="1:7" ht="27" customHeight="1">
      <c r="A97" s="16"/>
      <c r="B97" s="46" t="s">
        <v>100</v>
      </c>
      <c r="C97" s="71" t="s">
        <v>102</v>
      </c>
      <c r="D97" s="53">
        <v>49</v>
      </c>
      <c r="E97" s="53">
        <v>60</v>
      </c>
      <c r="F97" s="53">
        <v>60</v>
      </c>
      <c r="G97" s="43">
        <v>0</v>
      </c>
    </row>
    <row r="98" spans="1:7" ht="27" customHeight="1">
      <c r="A98" s="16" t="s">
        <v>4</v>
      </c>
      <c r="B98" s="40">
        <v>73</v>
      </c>
      <c r="C98" s="71" t="s">
        <v>300</v>
      </c>
      <c r="D98" s="47">
        <f t="shared" ref="D98:G98" si="12">SUM(D96:D97)</f>
        <v>49</v>
      </c>
      <c r="E98" s="47">
        <f t="shared" si="12"/>
        <v>160</v>
      </c>
      <c r="F98" s="47">
        <f t="shared" si="12"/>
        <v>160</v>
      </c>
      <c r="G98" s="47">
        <f t="shared" si="12"/>
        <v>1000</v>
      </c>
    </row>
    <row r="99" spans="1:7">
      <c r="A99" s="16"/>
      <c r="B99" s="46"/>
      <c r="C99" s="66"/>
      <c r="D99" s="53"/>
      <c r="E99" s="53"/>
      <c r="F99" s="53"/>
      <c r="G99" s="53"/>
    </row>
    <row r="100" spans="1:7" ht="27" customHeight="1">
      <c r="A100" s="16"/>
      <c r="B100" s="40">
        <v>74</v>
      </c>
      <c r="C100" s="67" t="s">
        <v>301</v>
      </c>
      <c r="D100" s="53"/>
      <c r="E100" s="53"/>
      <c r="F100" s="53"/>
      <c r="G100" s="53"/>
    </row>
    <row r="101" spans="1:7">
      <c r="A101" s="16"/>
      <c r="B101" s="65" t="s">
        <v>52</v>
      </c>
      <c r="C101" s="68" t="s">
        <v>169</v>
      </c>
      <c r="D101" s="43">
        <v>0</v>
      </c>
      <c r="E101" s="53">
        <v>5000</v>
      </c>
      <c r="F101" s="53">
        <v>5000</v>
      </c>
      <c r="G101" s="53">
        <v>5000</v>
      </c>
    </row>
    <row r="102" spans="1:7" ht="30" customHeight="1">
      <c r="A102" s="16"/>
      <c r="B102" s="65" t="s">
        <v>113</v>
      </c>
      <c r="C102" s="67" t="s">
        <v>110</v>
      </c>
      <c r="D102" s="54">
        <v>597</v>
      </c>
      <c r="E102" s="54">
        <v>1000</v>
      </c>
      <c r="F102" s="54">
        <v>1000</v>
      </c>
      <c r="G102" s="36">
        <v>0</v>
      </c>
    </row>
    <row r="103" spans="1:7" ht="27" customHeight="1">
      <c r="A103" s="16" t="s">
        <v>4</v>
      </c>
      <c r="B103" s="40">
        <v>74</v>
      </c>
      <c r="C103" s="67" t="s">
        <v>301</v>
      </c>
      <c r="D103" s="47">
        <f t="shared" ref="D103:G103" si="13">SUM(D101:D102)</f>
        <v>597</v>
      </c>
      <c r="E103" s="47">
        <f t="shared" si="13"/>
        <v>6000</v>
      </c>
      <c r="F103" s="47">
        <f t="shared" si="13"/>
        <v>6000</v>
      </c>
      <c r="G103" s="47">
        <f t="shared" si="13"/>
        <v>5000</v>
      </c>
    </row>
    <row r="104" spans="1:7">
      <c r="A104" s="16"/>
      <c r="B104" s="40"/>
      <c r="C104" s="67"/>
      <c r="D104" s="53"/>
      <c r="E104" s="53"/>
      <c r="F104" s="53"/>
      <c r="G104" s="53"/>
    </row>
    <row r="105" spans="1:7" ht="27" customHeight="1">
      <c r="A105" s="16"/>
      <c r="B105" s="40">
        <v>75</v>
      </c>
      <c r="C105" s="67" t="s">
        <v>302</v>
      </c>
      <c r="D105" s="53"/>
      <c r="E105" s="53"/>
      <c r="F105" s="53"/>
      <c r="G105" s="53"/>
    </row>
    <row r="106" spans="1:7">
      <c r="A106" s="16"/>
      <c r="B106" s="65" t="s">
        <v>298</v>
      </c>
      <c r="C106" s="68" t="s">
        <v>157</v>
      </c>
      <c r="D106" s="43">
        <v>0</v>
      </c>
      <c r="E106" s="43">
        <v>0</v>
      </c>
      <c r="F106" s="43">
        <v>0</v>
      </c>
      <c r="G106" s="53">
        <v>1000</v>
      </c>
    </row>
    <row r="107" spans="1:7" ht="27" customHeight="1">
      <c r="A107" s="16" t="s">
        <v>4</v>
      </c>
      <c r="B107" s="40">
        <v>75</v>
      </c>
      <c r="C107" s="67" t="s">
        <v>302</v>
      </c>
      <c r="D107" s="37">
        <f t="shared" ref="D107:G107" si="14">SUM(D106:D106)</f>
        <v>0</v>
      </c>
      <c r="E107" s="37">
        <f t="shared" si="14"/>
        <v>0</v>
      </c>
      <c r="F107" s="37">
        <f t="shared" si="14"/>
        <v>0</v>
      </c>
      <c r="G107" s="47">
        <f t="shared" si="14"/>
        <v>1000</v>
      </c>
    </row>
    <row r="108" spans="1:7" ht="10.5" customHeight="1">
      <c r="A108" s="16"/>
      <c r="B108" s="40"/>
      <c r="C108" s="67"/>
      <c r="D108" s="53"/>
      <c r="E108" s="53"/>
      <c r="F108" s="53"/>
      <c r="G108" s="53"/>
    </row>
    <row r="109" spans="1:7" ht="40.5" customHeight="1">
      <c r="A109" s="16"/>
      <c r="B109" s="40">
        <v>76</v>
      </c>
      <c r="C109" s="67" t="s">
        <v>303</v>
      </c>
      <c r="D109" s="53"/>
      <c r="E109" s="53"/>
      <c r="F109" s="53"/>
      <c r="G109" s="53"/>
    </row>
    <row r="110" spans="1:7">
      <c r="A110" s="16"/>
      <c r="B110" s="65" t="s">
        <v>299</v>
      </c>
      <c r="C110" s="68" t="s">
        <v>157</v>
      </c>
      <c r="D110" s="43">
        <v>0</v>
      </c>
      <c r="E110" s="43">
        <v>0</v>
      </c>
      <c r="F110" s="43">
        <v>0</v>
      </c>
      <c r="G110" s="53">
        <v>1000</v>
      </c>
    </row>
    <row r="111" spans="1:7" ht="39.75" customHeight="1">
      <c r="A111" s="16" t="s">
        <v>4</v>
      </c>
      <c r="B111" s="40">
        <v>76</v>
      </c>
      <c r="C111" s="67" t="s">
        <v>303</v>
      </c>
      <c r="D111" s="37">
        <f t="shared" ref="D111:G111" si="15">SUM(D110:D110)</f>
        <v>0</v>
      </c>
      <c r="E111" s="37">
        <f t="shared" si="15"/>
        <v>0</v>
      </c>
      <c r="F111" s="37">
        <f t="shared" si="15"/>
        <v>0</v>
      </c>
      <c r="G111" s="47">
        <f t="shared" si="15"/>
        <v>1000</v>
      </c>
    </row>
    <row r="112" spans="1:7" ht="10.5" customHeight="1">
      <c r="A112" s="16"/>
      <c r="B112" s="40"/>
      <c r="C112" s="67"/>
      <c r="D112" s="97"/>
      <c r="E112" s="97"/>
      <c r="F112" s="97"/>
      <c r="G112" s="97"/>
    </row>
    <row r="113" spans="1:7" ht="27" customHeight="1">
      <c r="A113" s="16"/>
      <c r="B113" s="40">
        <v>77</v>
      </c>
      <c r="C113" s="71" t="s">
        <v>101</v>
      </c>
      <c r="D113" s="53"/>
      <c r="E113" s="53"/>
      <c r="F113" s="53"/>
      <c r="G113" s="53"/>
    </row>
    <row r="114" spans="1:7" ht="15" customHeight="1">
      <c r="A114" s="99"/>
      <c r="B114" s="159" t="s">
        <v>304</v>
      </c>
      <c r="C114" s="161" t="s">
        <v>169</v>
      </c>
      <c r="D114" s="36">
        <v>0</v>
      </c>
      <c r="E114" s="36">
        <v>0</v>
      </c>
      <c r="F114" s="36">
        <v>0</v>
      </c>
      <c r="G114" s="54">
        <v>59</v>
      </c>
    </row>
    <row r="115" spans="1:7" ht="27" customHeight="1">
      <c r="A115" s="16" t="s">
        <v>4</v>
      </c>
      <c r="B115" s="40">
        <v>77</v>
      </c>
      <c r="C115" s="71" t="s">
        <v>101</v>
      </c>
      <c r="D115" s="36">
        <f t="shared" ref="D115:G115" si="16">SUM(D114:D114)</f>
        <v>0</v>
      </c>
      <c r="E115" s="36">
        <f t="shared" si="16"/>
        <v>0</v>
      </c>
      <c r="F115" s="36">
        <f t="shared" si="16"/>
        <v>0</v>
      </c>
      <c r="G115" s="54">
        <f t="shared" si="16"/>
        <v>59</v>
      </c>
    </row>
    <row r="116" spans="1:7">
      <c r="A116" s="16"/>
      <c r="B116" s="40"/>
      <c r="C116" s="66"/>
      <c r="D116" s="53"/>
      <c r="E116" s="53"/>
      <c r="F116" s="53"/>
      <c r="G116" s="53"/>
    </row>
    <row r="117" spans="1:7" ht="27" customHeight="1">
      <c r="A117" s="16"/>
      <c r="B117" s="40">
        <v>78</v>
      </c>
      <c r="C117" s="71" t="s">
        <v>305</v>
      </c>
      <c r="D117" s="53"/>
      <c r="E117" s="53"/>
      <c r="F117" s="53"/>
      <c r="G117" s="53"/>
    </row>
    <row r="118" spans="1:7" ht="15" customHeight="1">
      <c r="A118" s="16"/>
      <c r="B118" s="46" t="s">
        <v>306</v>
      </c>
      <c r="C118" s="68" t="s">
        <v>169</v>
      </c>
      <c r="D118" s="43">
        <v>0</v>
      </c>
      <c r="E118" s="43">
        <v>0</v>
      </c>
      <c r="F118" s="43">
        <v>0</v>
      </c>
      <c r="G118" s="53">
        <v>2399</v>
      </c>
    </row>
    <row r="119" spans="1:7" ht="27" customHeight="1">
      <c r="A119" s="16" t="s">
        <v>4</v>
      </c>
      <c r="B119" s="40">
        <v>78</v>
      </c>
      <c r="C119" s="71" t="s">
        <v>305</v>
      </c>
      <c r="D119" s="37">
        <f t="shared" ref="D119:G119" si="17">SUM(D118:D118)</f>
        <v>0</v>
      </c>
      <c r="E119" s="37">
        <f t="shared" si="17"/>
        <v>0</v>
      </c>
      <c r="F119" s="37">
        <f t="shared" si="17"/>
        <v>0</v>
      </c>
      <c r="G119" s="47">
        <f t="shared" si="17"/>
        <v>2399</v>
      </c>
    </row>
    <row r="120" spans="1:7">
      <c r="A120" s="16"/>
      <c r="B120" s="40"/>
      <c r="C120" s="71"/>
      <c r="D120" s="97"/>
      <c r="E120" s="97"/>
      <c r="F120" s="97"/>
      <c r="G120" s="97"/>
    </row>
    <row r="121" spans="1:7" ht="31.5" customHeight="1">
      <c r="A121" s="16"/>
      <c r="B121" s="40">
        <v>79</v>
      </c>
      <c r="C121" s="67" t="s">
        <v>330</v>
      </c>
      <c r="D121" s="53"/>
      <c r="E121" s="53"/>
      <c r="F121" s="53"/>
      <c r="G121" s="53"/>
    </row>
    <row r="122" spans="1:7">
      <c r="A122" s="16"/>
      <c r="B122" s="65" t="s">
        <v>331</v>
      </c>
      <c r="C122" s="68" t="s">
        <v>157</v>
      </c>
      <c r="D122" s="43">
        <v>0</v>
      </c>
      <c r="E122" s="43">
        <v>0</v>
      </c>
      <c r="F122" s="43">
        <v>0</v>
      </c>
      <c r="G122" s="53">
        <v>1</v>
      </c>
    </row>
    <row r="123" spans="1:7" ht="32.25" customHeight="1">
      <c r="A123" s="16" t="s">
        <v>4</v>
      </c>
      <c r="B123" s="40">
        <v>79</v>
      </c>
      <c r="C123" s="67" t="s">
        <v>330</v>
      </c>
      <c r="D123" s="37">
        <f t="shared" ref="D123:G123" si="18">SUM(D122:D122)</f>
        <v>0</v>
      </c>
      <c r="E123" s="37">
        <f t="shared" si="18"/>
        <v>0</v>
      </c>
      <c r="F123" s="37">
        <f t="shared" si="18"/>
        <v>0</v>
      </c>
      <c r="G123" s="47">
        <f t="shared" si="18"/>
        <v>1</v>
      </c>
    </row>
    <row r="124" spans="1:7">
      <c r="A124" s="16"/>
      <c r="B124" s="40"/>
      <c r="C124" s="71"/>
      <c r="D124" s="53"/>
      <c r="E124" s="53"/>
      <c r="F124" s="53"/>
      <c r="G124" s="53"/>
    </row>
    <row r="125" spans="1:7" ht="31.5" customHeight="1">
      <c r="A125" s="16"/>
      <c r="B125" s="40">
        <v>80</v>
      </c>
      <c r="C125" s="67" t="s">
        <v>332</v>
      </c>
      <c r="D125" s="53"/>
      <c r="E125" s="53"/>
      <c r="F125" s="53"/>
      <c r="G125" s="53"/>
    </row>
    <row r="126" spans="1:7" ht="15" customHeight="1">
      <c r="A126" s="16"/>
      <c r="B126" s="46" t="s">
        <v>333</v>
      </c>
      <c r="C126" s="68" t="s">
        <v>169</v>
      </c>
      <c r="D126" s="43">
        <v>0</v>
      </c>
      <c r="E126" s="43">
        <v>0</v>
      </c>
      <c r="F126" s="43">
        <v>0</v>
      </c>
      <c r="G126" s="53">
        <v>1</v>
      </c>
    </row>
    <row r="127" spans="1:7" ht="32.25" customHeight="1">
      <c r="A127" s="16" t="s">
        <v>4</v>
      </c>
      <c r="B127" s="40">
        <v>80</v>
      </c>
      <c r="C127" s="67" t="s">
        <v>332</v>
      </c>
      <c r="D127" s="37">
        <f t="shared" ref="D127:G127" si="19">SUM(D126:D126)</f>
        <v>0</v>
      </c>
      <c r="E127" s="37">
        <f t="shared" si="19"/>
        <v>0</v>
      </c>
      <c r="F127" s="37">
        <f t="shared" si="19"/>
        <v>0</v>
      </c>
      <c r="G127" s="47">
        <f t="shared" si="19"/>
        <v>1</v>
      </c>
    </row>
    <row r="128" spans="1:7">
      <c r="A128" s="16" t="s">
        <v>4</v>
      </c>
      <c r="B128" s="70">
        <v>42</v>
      </c>
      <c r="C128" s="41" t="s">
        <v>132</v>
      </c>
      <c r="D128" s="47">
        <f>D103+D98+D107+D111+D115+D119+D123+D127</f>
        <v>646</v>
      </c>
      <c r="E128" s="47">
        <f t="shared" ref="E128:G128" si="20">E103+E98+E107+E111+E115+E119+E123+E127</f>
        <v>6160</v>
      </c>
      <c r="F128" s="47">
        <f t="shared" si="20"/>
        <v>6160</v>
      </c>
      <c r="G128" s="47">
        <f t="shared" si="20"/>
        <v>10460</v>
      </c>
    </row>
    <row r="129" spans="1:7" ht="15" customHeight="1">
      <c r="A129" s="16" t="s">
        <v>4</v>
      </c>
      <c r="B129" s="35">
        <v>1.2769999999999999</v>
      </c>
      <c r="C129" s="32" t="s">
        <v>15</v>
      </c>
      <c r="D129" s="47">
        <f t="shared" ref="D129:G129" si="21">D128</f>
        <v>646</v>
      </c>
      <c r="E129" s="47">
        <f t="shared" si="21"/>
        <v>6160</v>
      </c>
      <c r="F129" s="47">
        <f t="shared" si="21"/>
        <v>6160</v>
      </c>
      <c r="G129" s="47">
        <f t="shared" si="21"/>
        <v>10460</v>
      </c>
    </row>
    <row r="130" spans="1:7" ht="11.25" customHeight="1">
      <c r="A130" s="16"/>
      <c r="B130" s="35"/>
      <c r="C130" s="32"/>
      <c r="D130" s="53"/>
      <c r="E130" s="53"/>
      <c r="F130" s="53"/>
      <c r="G130" s="53"/>
    </row>
    <row r="131" spans="1:7">
      <c r="A131" s="16"/>
      <c r="B131" s="35">
        <v>1.7889999999999999</v>
      </c>
      <c r="C131" s="124" t="s">
        <v>252</v>
      </c>
      <c r="D131" s="39"/>
      <c r="E131" s="39"/>
      <c r="F131" s="39"/>
      <c r="G131" s="39"/>
    </row>
    <row r="132" spans="1:7" ht="14.85" customHeight="1">
      <c r="A132" s="16"/>
      <c r="B132" s="40">
        <v>50</v>
      </c>
      <c r="C132" s="41" t="s">
        <v>208</v>
      </c>
      <c r="D132" s="53"/>
      <c r="E132" s="53"/>
      <c r="F132" s="53"/>
      <c r="G132" s="53"/>
    </row>
    <row r="133" spans="1:7" ht="14.85" customHeight="1">
      <c r="A133" s="16"/>
      <c r="B133" s="46" t="s">
        <v>255</v>
      </c>
      <c r="C133" s="41" t="s">
        <v>157</v>
      </c>
      <c r="D133" s="53">
        <v>500</v>
      </c>
      <c r="E133" s="53">
        <v>500</v>
      </c>
      <c r="F133" s="53">
        <v>500</v>
      </c>
      <c r="G133" s="53">
        <v>500</v>
      </c>
    </row>
    <row r="134" spans="1:7">
      <c r="A134" s="16" t="s">
        <v>4</v>
      </c>
      <c r="B134" s="40">
        <v>50</v>
      </c>
      <c r="C134" s="41" t="s">
        <v>208</v>
      </c>
      <c r="D134" s="47">
        <f t="shared" ref="D134:G135" si="22">D133</f>
        <v>500</v>
      </c>
      <c r="E134" s="47">
        <f t="shared" si="22"/>
        <v>500</v>
      </c>
      <c r="F134" s="47">
        <f t="shared" si="22"/>
        <v>500</v>
      </c>
      <c r="G134" s="47">
        <f t="shared" si="22"/>
        <v>500</v>
      </c>
    </row>
    <row r="135" spans="1:7" ht="15" customHeight="1">
      <c r="A135" s="16" t="s">
        <v>4</v>
      </c>
      <c r="B135" s="35">
        <v>1.7889999999999999</v>
      </c>
      <c r="C135" s="124" t="s">
        <v>252</v>
      </c>
      <c r="D135" s="47">
        <f t="shared" si="22"/>
        <v>500</v>
      </c>
      <c r="E135" s="47">
        <f t="shared" si="22"/>
        <v>500</v>
      </c>
      <c r="F135" s="47">
        <f t="shared" si="22"/>
        <v>500</v>
      </c>
      <c r="G135" s="47">
        <f t="shared" si="22"/>
        <v>500</v>
      </c>
    </row>
    <row r="136" spans="1:7" ht="11.1" customHeight="1">
      <c r="A136" s="16"/>
      <c r="B136" s="35"/>
      <c r="C136" s="32"/>
      <c r="D136" s="53"/>
      <c r="E136" s="53"/>
      <c r="F136" s="53"/>
      <c r="G136" s="53"/>
    </row>
    <row r="137" spans="1:7" ht="28.9" customHeight="1">
      <c r="A137" s="16"/>
      <c r="B137" s="35">
        <v>1.7929999999999999</v>
      </c>
      <c r="C137" s="32" t="s">
        <v>129</v>
      </c>
      <c r="D137" s="39"/>
      <c r="E137" s="39"/>
      <c r="F137" s="39"/>
      <c r="G137" s="39"/>
    </row>
    <row r="138" spans="1:7" ht="14.85" customHeight="1">
      <c r="A138" s="16"/>
      <c r="B138" s="70">
        <v>61</v>
      </c>
      <c r="C138" s="42" t="s">
        <v>173</v>
      </c>
      <c r="D138" s="33"/>
      <c r="E138" s="53"/>
      <c r="F138" s="33"/>
      <c r="G138" s="53"/>
    </row>
    <row r="139" spans="1:7" ht="14.85" customHeight="1">
      <c r="A139" s="16"/>
      <c r="B139" s="46" t="s">
        <v>172</v>
      </c>
      <c r="C139" s="42" t="s">
        <v>157</v>
      </c>
      <c r="D139" s="59">
        <v>2225</v>
      </c>
      <c r="E139" s="54">
        <v>15000</v>
      </c>
      <c r="F139" s="54">
        <v>15000</v>
      </c>
      <c r="G139" s="54">
        <v>15000</v>
      </c>
    </row>
    <row r="140" spans="1:7">
      <c r="A140" s="16" t="s">
        <v>4</v>
      </c>
      <c r="B140" s="70">
        <v>61</v>
      </c>
      <c r="C140" s="42" t="s">
        <v>173</v>
      </c>
      <c r="D140" s="54">
        <f t="shared" ref="D140:G140" si="23">SUM(D139)</f>
        <v>2225</v>
      </c>
      <c r="E140" s="54">
        <f t="shared" si="23"/>
        <v>15000</v>
      </c>
      <c r="F140" s="54">
        <f t="shared" si="23"/>
        <v>15000</v>
      </c>
      <c r="G140" s="59">
        <f t="shared" si="23"/>
        <v>15000</v>
      </c>
    </row>
    <row r="141" spans="1:7">
      <c r="A141" s="16"/>
      <c r="B141" s="70"/>
      <c r="C141" s="42"/>
      <c r="D141" s="43"/>
      <c r="E141" s="43"/>
      <c r="F141" s="43"/>
      <c r="G141" s="33"/>
    </row>
    <row r="142" spans="1:7" ht="27" customHeight="1">
      <c r="A142" s="16"/>
      <c r="B142" s="70">
        <v>62</v>
      </c>
      <c r="C142" s="41" t="s">
        <v>235</v>
      </c>
      <c r="D142" s="33"/>
      <c r="E142" s="53"/>
      <c r="F142" s="33"/>
      <c r="G142" s="53"/>
    </row>
    <row r="143" spans="1:7" ht="14.85" customHeight="1">
      <c r="A143" s="16"/>
      <c r="B143" s="46" t="s">
        <v>236</v>
      </c>
      <c r="C143" s="42" t="s">
        <v>157</v>
      </c>
      <c r="D143" s="36">
        <v>0</v>
      </c>
      <c r="E143" s="54">
        <v>1</v>
      </c>
      <c r="F143" s="54">
        <v>1</v>
      </c>
      <c r="G143" s="54">
        <v>0</v>
      </c>
    </row>
    <row r="144" spans="1:7" ht="28.5" customHeight="1">
      <c r="A144" s="16" t="s">
        <v>4</v>
      </c>
      <c r="B144" s="70">
        <v>62</v>
      </c>
      <c r="C144" s="41" t="s">
        <v>235</v>
      </c>
      <c r="D144" s="36">
        <f t="shared" ref="D144:G144" si="24">SUM(D143)</f>
        <v>0</v>
      </c>
      <c r="E144" s="54">
        <f t="shared" si="24"/>
        <v>1</v>
      </c>
      <c r="F144" s="54">
        <f t="shared" si="24"/>
        <v>1</v>
      </c>
      <c r="G144" s="36">
        <f t="shared" si="24"/>
        <v>0</v>
      </c>
    </row>
    <row r="145" spans="1:7">
      <c r="A145" s="16"/>
      <c r="B145" s="70"/>
      <c r="C145" s="41"/>
      <c r="D145" s="43"/>
      <c r="E145" s="43"/>
      <c r="F145" s="43"/>
      <c r="G145" s="33"/>
    </row>
    <row r="146" spans="1:7" ht="27" customHeight="1">
      <c r="A146" s="16"/>
      <c r="B146" s="70">
        <v>63</v>
      </c>
      <c r="C146" s="41" t="s">
        <v>248</v>
      </c>
      <c r="D146" s="33"/>
      <c r="E146" s="43"/>
      <c r="F146" s="43"/>
      <c r="G146" s="53"/>
    </row>
    <row r="147" spans="1:7" ht="14.85" customHeight="1">
      <c r="A147" s="16"/>
      <c r="B147" s="46" t="s">
        <v>249</v>
      </c>
      <c r="C147" s="42" t="s">
        <v>157</v>
      </c>
      <c r="D147" s="54">
        <v>500</v>
      </c>
      <c r="E147" s="54">
        <v>500</v>
      </c>
      <c r="F147" s="54">
        <v>500</v>
      </c>
      <c r="G147" s="54">
        <v>500</v>
      </c>
    </row>
    <row r="148" spans="1:7" ht="27" customHeight="1">
      <c r="A148" s="16" t="s">
        <v>4</v>
      </c>
      <c r="B148" s="70">
        <v>63</v>
      </c>
      <c r="C148" s="41" t="s">
        <v>248</v>
      </c>
      <c r="D148" s="54">
        <f t="shared" ref="D148:G148" si="25">SUM(D147)</f>
        <v>500</v>
      </c>
      <c r="E148" s="54">
        <f t="shared" si="25"/>
        <v>500</v>
      </c>
      <c r="F148" s="54">
        <f t="shared" si="25"/>
        <v>500</v>
      </c>
      <c r="G148" s="59">
        <f t="shared" si="25"/>
        <v>500</v>
      </c>
    </row>
    <row r="149" spans="1:7" ht="26.85" customHeight="1">
      <c r="A149" s="99" t="s">
        <v>4</v>
      </c>
      <c r="B149" s="100">
        <v>1.7929999999999999</v>
      </c>
      <c r="C149" s="101" t="s">
        <v>129</v>
      </c>
      <c r="D149" s="59">
        <f t="shared" ref="D149:G149" si="26">D140+D144+D148</f>
        <v>2725</v>
      </c>
      <c r="E149" s="59">
        <f t="shared" si="26"/>
        <v>15501</v>
      </c>
      <c r="F149" s="59">
        <f t="shared" si="26"/>
        <v>15501</v>
      </c>
      <c r="G149" s="59">
        <f t="shared" si="26"/>
        <v>15500</v>
      </c>
    </row>
    <row r="150" spans="1:7">
      <c r="A150" s="16" t="s">
        <v>4</v>
      </c>
      <c r="B150" s="40">
        <v>1</v>
      </c>
      <c r="C150" s="41" t="s">
        <v>17</v>
      </c>
      <c r="D150" s="59">
        <f t="shared" ref="D150:G150" si="27">D149+D129+D91+D135</f>
        <v>158591</v>
      </c>
      <c r="E150" s="59">
        <f t="shared" si="27"/>
        <v>194652</v>
      </c>
      <c r="F150" s="59">
        <f t="shared" si="27"/>
        <v>186433</v>
      </c>
      <c r="G150" s="59">
        <f t="shared" si="27"/>
        <v>203368</v>
      </c>
    </row>
    <row r="151" spans="1:7">
      <c r="A151" s="16"/>
      <c r="B151" s="40"/>
      <c r="C151" s="41"/>
      <c r="D151" s="34"/>
      <c r="E151" s="34"/>
      <c r="F151" s="34"/>
      <c r="G151" s="34"/>
    </row>
    <row r="152" spans="1:7" ht="14.85" customHeight="1">
      <c r="A152" s="16"/>
      <c r="B152" s="40">
        <v>2</v>
      </c>
      <c r="C152" s="41" t="s">
        <v>18</v>
      </c>
      <c r="D152" s="39"/>
      <c r="E152" s="39"/>
      <c r="F152" s="39"/>
      <c r="G152" s="39"/>
    </row>
    <row r="153" spans="1:7" ht="14.85" customHeight="1">
      <c r="A153" s="16"/>
      <c r="B153" s="35">
        <v>2.0009999999999999</v>
      </c>
      <c r="C153" s="32" t="s">
        <v>8</v>
      </c>
      <c r="D153" s="39"/>
      <c r="E153" s="39"/>
      <c r="F153" s="39"/>
      <c r="G153" s="39"/>
    </row>
    <row r="154" spans="1:7" ht="14.1" customHeight="1">
      <c r="A154" s="16"/>
      <c r="B154" s="40">
        <v>60</v>
      </c>
      <c r="C154" s="41" t="s">
        <v>9</v>
      </c>
      <c r="D154" s="39"/>
      <c r="E154" s="39"/>
      <c r="F154" s="39"/>
      <c r="G154" s="39"/>
    </row>
    <row r="155" spans="1:7" ht="14.1" customHeight="1">
      <c r="A155" s="16"/>
      <c r="B155" s="46" t="s">
        <v>10</v>
      </c>
      <c r="C155" s="41" t="s">
        <v>11</v>
      </c>
      <c r="D155" s="18">
        <v>19534</v>
      </c>
      <c r="E155" s="72">
        <v>30771</v>
      </c>
      <c r="F155" s="72">
        <v>30771</v>
      </c>
      <c r="G155" s="33">
        <v>32610</v>
      </c>
    </row>
    <row r="156" spans="1:7" ht="14.1" customHeight="1">
      <c r="A156" s="16"/>
      <c r="B156" s="46" t="s">
        <v>95</v>
      </c>
      <c r="C156" s="42" t="s">
        <v>89</v>
      </c>
      <c r="D156" s="72">
        <v>9897</v>
      </c>
      <c r="E156" s="72">
        <v>7789</v>
      </c>
      <c r="F156" s="72">
        <f>7789-193</f>
        <v>7596</v>
      </c>
      <c r="G156" s="33">
        <v>6999</v>
      </c>
    </row>
    <row r="157" spans="1:7" s="118" customFormat="1" ht="14.1" customHeight="1">
      <c r="A157" s="104"/>
      <c r="B157" s="105" t="s">
        <v>139</v>
      </c>
      <c r="C157" s="104" t="s">
        <v>136</v>
      </c>
      <c r="D157" s="43">
        <v>0</v>
      </c>
      <c r="E157" s="53">
        <v>932</v>
      </c>
      <c r="F157" s="53">
        <v>932</v>
      </c>
      <c r="G157" s="53">
        <v>1</v>
      </c>
    </row>
    <row r="158" spans="1:7" s="118" customFormat="1" ht="14.1" customHeight="1">
      <c r="A158" s="104"/>
      <c r="B158" s="105" t="s">
        <v>140</v>
      </c>
      <c r="C158" s="104" t="s">
        <v>137</v>
      </c>
      <c r="D158" s="53">
        <v>9304</v>
      </c>
      <c r="E158" s="53">
        <v>3738</v>
      </c>
      <c r="F158" s="53">
        <f>3738-544</f>
        <v>3194</v>
      </c>
      <c r="G158" s="53">
        <v>3953</v>
      </c>
    </row>
    <row r="159" spans="1:7" s="118" customFormat="1" ht="14.1" customHeight="1">
      <c r="A159" s="104"/>
      <c r="B159" s="105" t="s">
        <v>158</v>
      </c>
      <c r="C159" s="104" t="s">
        <v>159</v>
      </c>
      <c r="D159" s="43">
        <v>0</v>
      </c>
      <c r="E159" s="53">
        <v>1</v>
      </c>
      <c r="F159" s="53">
        <v>1</v>
      </c>
      <c r="G159" s="53">
        <v>1</v>
      </c>
    </row>
    <row r="160" spans="1:7" ht="14.1" customHeight="1">
      <c r="A160" s="16"/>
      <c r="B160" s="46" t="s">
        <v>12</v>
      </c>
      <c r="C160" s="104" t="s">
        <v>142</v>
      </c>
      <c r="D160" s="44">
        <v>0</v>
      </c>
      <c r="E160" s="72">
        <v>19</v>
      </c>
      <c r="F160" s="72">
        <v>19</v>
      </c>
      <c r="G160" s="33">
        <v>19</v>
      </c>
    </row>
    <row r="161" spans="1:7" ht="14.1" customHeight="1">
      <c r="A161" s="16"/>
      <c r="B161" s="46" t="s">
        <v>13</v>
      </c>
      <c r="C161" s="41" t="s">
        <v>14</v>
      </c>
      <c r="D161" s="44">
        <v>0</v>
      </c>
      <c r="E161" s="72">
        <v>1</v>
      </c>
      <c r="F161" s="72">
        <v>1</v>
      </c>
      <c r="G161" s="33">
        <v>1</v>
      </c>
    </row>
    <row r="162" spans="1:7" s="118" customFormat="1" ht="14.1" customHeight="1">
      <c r="A162" s="104"/>
      <c r="B162" s="105" t="s">
        <v>160</v>
      </c>
      <c r="C162" s="104" t="s">
        <v>161</v>
      </c>
      <c r="D162" s="43">
        <v>0</v>
      </c>
      <c r="E162" s="53">
        <v>1</v>
      </c>
      <c r="F162" s="53">
        <v>1</v>
      </c>
      <c r="G162" s="53">
        <v>1</v>
      </c>
    </row>
    <row r="163" spans="1:7" ht="11.1" customHeight="1">
      <c r="B163" s="55"/>
      <c r="C163" s="56"/>
      <c r="D163" s="34"/>
      <c r="E163" s="39"/>
      <c r="F163" s="39"/>
      <c r="G163" s="34"/>
    </row>
    <row r="164" spans="1:7" ht="14.85" customHeight="1">
      <c r="B164" s="57">
        <v>45</v>
      </c>
      <c r="C164" s="56" t="s">
        <v>115</v>
      </c>
      <c r="D164" s="34"/>
      <c r="E164" s="39"/>
      <c r="F164" s="39"/>
      <c r="G164" s="34"/>
    </row>
    <row r="165" spans="1:7" ht="14.85" customHeight="1">
      <c r="B165" s="55" t="s">
        <v>31</v>
      </c>
      <c r="C165" s="56" t="s">
        <v>11</v>
      </c>
      <c r="D165" s="126">
        <v>2326</v>
      </c>
      <c r="E165" s="125">
        <v>4021</v>
      </c>
      <c r="F165" s="125">
        <v>4021</v>
      </c>
      <c r="G165" s="19">
        <v>4228</v>
      </c>
    </row>
    <row r="166" spans="1:7" ht="14.85" customHeight="1">
      <c r="B166" s="55" t="s">
        <v>97</v>
      </c>
      <c r="C166" s="42" t="s">
        <v>89</v>
      </c>
      <c r="D166" s="126">
        <v>864</v>
      </c>
      <c r="E166" s="125">
        <v>720</v>
      </c>
      <c r="F166" s="125">
        <f>720-90</f>
        <v>630</v>
      </c>
      <c r="G166" s="19">
        <v>648</v>
      </c>
    </row>
    <row r="167" spans="1:7" s="118" customFormat="1" ht="14.85" customHeight="1">
      <c r="A167" s="104"/>
      <c r="B167" s="105" t="s">
        <v>153</v>
      </c>
      <c r="C167" s="104" t="s">
        <v>136</v>
      </c>
      <c r="D167" s="43">
        <v>0</v>
      </c>
      <c r="E167" s="53">
        <v>122</v>
      </c>
      <c r="F167" s="53">
        <v>122</v>
      </c>
      <c r="G167" s="53">
        <v>1</v>
      </c>
    </row>
    <row r="168" spans="1:7" s="118" customFormat="1" ht="14.85" customHeight="1">
      <c r="A168" s="104"/>
      <c r="B168" s="105" t="s">
        <v>154</v>
      </c>
      <c r="C168" s="104" t="s">
        <v>137</v>
      </c>
      <c r="D168" s="53">
        <v>1579</v>
      </c>
      <c r="E168" s="53">
        <v>517</v>
      </c>
      <c r="F168" s="53">
        <f>517-96</f>
        <v>421</v>
      </c>
      <c r="G168" s="53">
        <v>547</v>
      </c>
    </row>
    <row r="169" spans="1:7" ht="14.85" customHeight="1">
      <c r="B169" s="55" t="s">
        <v>32</v>
      </c>
      <c r="C169" s="104" t="s">
        <v>142</v>
      </c>
      <c r="D169" s="43">
        <v>0</v>
      </c>
      <c r="E169" s="72">
        <v>44</v>
      </c>
      <c r="F169" s="72">
        <v>44</v>
      </c>
      <c r="G169" s="33">
        <v>44</v>
      </c>
    </row>
    <row r="170" spans="1:7" ht="14.85" customHeight="1">
      <c r="B170" s="55" t="s">
        <v>237</v>
      </c>
      <c r="C170" s="41" t="s">
        <v>14</v>
      </c>
      <c r="D170" s="72">
        <v>40</v>
      </c>
      <c r="E170" s="72">
        <v>60</v>
      </c>
      <c r="F170" s="72">
        <v>60</v>
      </c>
      <c r="G170" s="33">
        <v>60</v>
      </c>
    </row>
    <row r="171" spans="1:7" ht="14.85" customHeight="1">
      <c r="B171" s="55" t="s">
        <v>238</v>
      </c>
      <c r="C171" s="104" t="s">
        <v>161</v>
      </c>
      <c r="D171" s="53">
        <v>53</v>
      </c>
      <c r="E171" s="53">
        <v>54</v>
      </c>
      <c r="F171" s="53">
        <v>54</v>
      </c>
      <c r="G171" s="53">
        <v>54</v>
      </c>
    </row>
    <row r="172" spans="1:7" ht="14.85" customHeight="1">
      <c r="A172" s="16" t="s">
        <v>4</v>
      </c>
      <c r="B172" s="40">
        <v>45</v>
      </c>
      <c r="C172" s="41" t="s">
        <v>115</v>
      </c>
      <c r="D172" s="47">
        <f t="shared" ref="D172:G172" si="28">SUM(D165:D171)</f>
        <v>4862</v>
      </c>
      <c r="E172" s="47">
        <f t="shared" si="28"/>
        <v>5538</v>
      </c>
      <c r="F172" s="47">
        <f t="shared" si="28"/>
        <v>5352</v>
      </c>
      <c r="G172" s="47">
        <f t="shared" si="28"/>
        <v>5582</v>
      </c>
    </row>
    <row r="173" spans="1:7" ht="11.1" customHeight="1">
      <c r="A173" s="16"/>
      <c r="B173" s="40"/>
      <c r="C173" s="41"/>
      <c r="D173" s="53"/>
      <c r="E173" s="53"/>
      <c r="F173" s="53"/>
      <c r="G173" s="33"/>
    </row>
    <row r="174" spans="1:7" ht="14.1" customHeight="1">
      <c r="A174" s="16"/>
      <c r="B174" s="40">
        <v>47</v>
      </c>
      <c r="C174" s="41" t="s">
        <v>117</v>
      </c>
      <c r="D174" s="34"/>
      <c r="E174" s="39"/>
      <c r="F174" s="39"/>
      <c r="G174" s="34"/>
    </row>
    <row r="175" spans="1:7" ht="14.1" customHeight="1">
      <c r="A175" s="16"/>
      <c r="B175" s="46" t="s">
        <v>33</v>
      </c>
      <c r="C175" s="41" t="s">
        <v>11</v>
      </c>
      <c r="D175" s="53">
        <f>2397-1</f>
        <v>2396</v>
      </c>
      <c r="E175" s="72">
        <v>5143</v>
      </c>
      <c r="F175" s="72">
        <v>5143</v>
      </c>
      <c r="G175" s="33">
        <v>4492</v>
      </c>
    </row>
    <row r="176" spans="1:7" ht="14.1" customHeight="1">
      <c r="A176" s="16"/>
      <c r="B176" s="46" t="s">
        <v>91</v>
      </c>
      <c r="C176" s="41" t="s">
        <v>89</v>
      </c>
      <c r="D176" s="53">
        <v>1417</v>
      </c>
      <c r="E176" s="72">
        <v>660</v>
      </c>
      <c r="F176" s="72">
        <v>660</v>
      </c>
      <c r="G176" s="33">
        <v>432</v>
      </c>
    </row>
    <row r="177" spans="1:7" s="118" customFormat="1" ht="14.1" customHeight="1">
      <c r="A177" s="104"/>
      <c r="B177" s="105" t="s">
        <v>155</v>
      </c>
      <c r="C177" s="104" t="s">
        <v>136</v>
      </c>
      <c r="D177" s="43">
        <v>0</v>
      </c>
      <c r="E177" s="53">
        <v>156</v>
      </c>
      <c r="F177" s="53">
        <v>156</v>
      </c>
      <c r="G177" s="53">
        <v>1</v>
      </c>
    </row>
    <row r="178" spans="1:7" s="118" customFormat="1" ht="14.1" customHeight="1">
      <c r="A178" s="104"/>
      <c r="B178" s="105" t="s">
        <v>156</v>
      </c>
      <c r="C178" s="104" t="s">
        <v>137</v>
      </c>
      <c r="D178" s="53">
        <v>1784</v>
      </c>
      <c r="E178" s="53">
        <v>701</v>
      </c>
      <c r="F178" s="53">
        <f>701-345</f>
        <v>356</v>
      </c>
      <c r="G178" s="53">
        <v>664</v>
      </c>
    </row>
    <row r="179" spans="1:7" ht="14.1" customHeight="1">
      <c r="A179" s="16"/>
      <c r="B179" s="46" t="s">
        <v>34</v>
      </c>
      <c r="C179" s="104" t="s">
        <v>142</v>
      </c>
      <c r="D179" s="53">
        <v>21</v>
      </c>
      <c r="E179" s="72">
        <v>43</v>
      </c>
      <c r="F179" s="72">
        <v>43</v>
      </c>
      <c r="G179" s="33">
        <v>43</v>
      </c>
    </row>
    <row r="180" spans="1:7" ht="14.1" customHeight="1">
      <c r="B180" s="55" t="s">
        <v>239</v>
      </c>
      <c r="C180" s="41" t="s">
        <v>14</v>
      </c>
      <c r="D180" s="72">
        <v>27</v>
      </c>
      <c r="E180" s="72">
        <v>60</v>
      </c>
      <c r="F180" s="72">
        <v>60</v>
      </c>
      <c r="G180" s="33">
        <v>60</v>
      </c>
    </row>
    <row r="181" spans="1:7" ht="14.1" customHeight="1">
      <c r="B181" s="55" t="s">
        <v>240</v>
      </c>
      <c r="C181" s="104" t="s">
        <v>161</v>
      </c>
      <c r="D181" s="54">
        <v>54</v>
      </c>
      <c r="E181" s="54">
        <v>54</v>
      </c>
      <c r="F181" s="54">
        <v>54</v>
      </c>
      <c r="G181" s="54">
        <v>54</v>
      </c>
    </row>
    <row r="182" spans="1:7" ht="14.1" customHeight="1">
      <c r="A182" s="16" t="s">
        <v>4</v>
      </c>
      <c r="B182" s="40">
        <v>47</v>
      </c>
      <c r="C182" s="41" t="s">
        <v>117</v>
      </c>
      <c r="D182" s="54">
        <f t="shared" ref="D182:G182" si="29">SUM(D175:D181)</f>
        <v>5699</v>
      </c>
      <c r="E182" s="54">
        <f t="shared" si="29"/>
        <v>6817</v>
      </c>
      <c r="F182" s="54">
        <f t="shared" ref="F182" si="30">SUM(F175:F181)</f>
        <v>6472</v>
      </c>
      <c r="G182" s="54">
        <f t="shared" si="29"/>
        <v>5746</v>
      </c>
    </row>
    <row r="183" spans="1:7" ht="11.1" customHeight="1">
      <c r="A183" s="16"/>
      <c r="B183" s="40"/>
      <c r="C183" s="41"/>
      <c r="D183" s="53"/>
      <c r="E183" s="53"/>
      <c r="F183" s="53"/>
      <c r="G183" s="33"/>
    </row>
    <row r="184" spans="1:7" ht="14.85" customHeight="1">
      <c r="A184" s="16"/>
      <c r="B184" s="40">
        <v>49</v>
      </c>
      <c r="C184" s="41" t="s">
        <v>119</v>
      </c>
      <c r="D184" s="53"/>
      <c r="E184" s="53"/>
      <c r="F184" s="53"/>
      <c r="G184" s="33"/>
    </row>
    <row r="185" spans="1:7" ht="14.85" customHeight="1">
      <c r="A185" s="16"/>
      <c r="B185" s="46" t="s">
        <v>120</v>
      </c>
      <c r="C185" s="41" t="s">
        <v>11</v>
      </c>
      <c r="D185" s="53">
        <f>1132+1</f>
        <v>1133</v>
      </c>
      <c r="E185" s="53">
        <v>1926</v>
      </c>
      <c r="F185" s="53">
        <v>1926</v>
      </c>
      <c r="G185" s="33">
        <v>1994</v>
      </c>
    </row>
    <row r="186" spans="1:7" ht="14.85" customHeight="1">
      <c r="A186" s="16"/>
      <c r="B186" s="46" t="s">
        <v>121</v>
      </c>
      <c r="C186" s="41" t="s">
        <v>89</v>
      </c>
      <c r="D186" s="53">
        <f>1499</f>
        <v>1499</v>
      </c>
      <c r="E186" s="53">
        <v>468</v>
      </c>
      <c r="F186" s="53">
        <v>468</v>
      </c>
      <c r="G186" s="33">
        <v>468</v>
      </c>
    </row>
    <row r="187" spans="1:7" s="118" customFormat="1" ht="14.85" customHeight="1">
      <c r="A187" s="104"/>
      <c r="B187" s="105" t="s">
        <v>149</v>
      </c>
      <c r="C187" s="104" t="s">
        <v>136</v>
      </c>
      <c r="D187" s="43">
        <v>0</v>
      </c>
      <c r="E187" s="53">
        <v>58</v>
      </c>
      <c r="F187" s="43">
        <v>0</v>
      </c>
      <c r="G187" s="53">
        <v>1</v>
      </c>
    </row>
    <row r="188" spans="1:7" s="118" customFormat="1" ht="14.85" customHeight="1">
      <c r="A188" s="104"/>
      <c r="B188" s="105" t="s">
        <v>150</v>
      </c>
      <c r="C188" s="104" t="s">
        <v>137</v>
      </c>
      <c r="D188" s="53">
        <v>868</v>
      </c>
      <c r="E188" s="53">
        <v>245</v>
      </c>
      <c r="F188" s="53">
        <v>245</v>
      </c>
      <c r="G188" s="53">
        <v>240</v>
      </c>
    </row>
    <row r="189" spans="1:7" ht="14.85" customHeight="1">
      <c r="A189" s="16"/>
      <c r="B189" s="46" t="s">
        <v>122</v>
      </c>
      <c r="C189" s="104" t="s">
        <v>142</v>
      </c>
      <c r="D189" s="43">
        <v>0</v>
      </c>
      <c r="E189" s="53">
        <v>1</v>
      </c>
      <c r="F189" s="53">
        <v>1</v>
      </c>
      <c r="G189" s="33">
        <v>1</v>
      </c>
    </row>
    <row r="190" spans="1:7" ht="14.85" customHeight="1">
      <c r="B190" s="55" t="s">
        <v>269</v>
      </c>
      <c r="C190" s="41" t="s">
        <v>14</v>
      </c>
      <c r="D190" s="72">
        <v>60</v>
      </c>
      <c r="E190" s="72">
        <v>60</v>
      </c>
      <c r="F190" s="72">
        <v>60</v>
      </c>
      <c r="G190" s="33">
        <v>60</v>
      </c>
    </row>
    <row r="191" spans="1:7" ht="14.85" customHeight="1">
      <c r="A191" s="16"/>
      <c r="B191" s="46" t="s">
        <v>270</v>
      </c>
      <c r="C191" s="104" t="s">
        <v>161</v>
      </c>
      <c r="D191" s="53">
        <v>53</v>
      </c>
      <c r="E191" s="53">
        <v>54</v>
      </c>
      <c r="F191" s="53">
        <v>54</v>
      </c>
      <c r="G191" s="53">
        <v>54</v>
      </c>
    </row>
    <row r="192" spans="1:7" ht="14.85" customHeight="1">
      <c r="A192" s="16" t="s">
        <v>4</v>
      </c>
      <c r="B192" s="40">
        <v>49</v>
      </c>
      <c r="C192" s="41" t="s">
        <v>119</v>
      </c>
      <c r="D192" s="47">
        <f t="shared" ref="D192:G192" si="31">SUM(D185:D191)</f>
        <v>3613</v>
      </c>
      <c r="E192" s="47">
        <f t="shared" si="31"/>
        <v>2812</v>
      </c>
      <c r="F192" s="47">
        <f t="shared" si="31"/>
        <v>2754</v>
      </c>
      <c r="G192" s="47">
        <f t="shared" si="31"/>
        <v>2818</v>
      </c>
    </row>
    <row r="193" spans="1:7" ht="14.85" customHeight="1">
      <c r="A193" s="16" t="s">
        <v>4</v>
      </c>
      <c r="B193" s="40">
        <v>60</v>
      </c>
      <c r="C193" s="41" t="s">
        <v>9</v>
      </c>
      <c r="D193" s="33">
        <f t="shared" ref="D193:G193" si="32">SUM(D155:D162)+D172+D182+D192</f>
        <v>52909</v>
      </c>
      <c r="E193" s="33">
        <f t="shared" si="32"/>
        <v>58419</v>
      </c>
      <c r="F193" s="33">
        <f t="shared" si="32"/>
        <v>57093</v>
      </c>
      <c r="G193" s="33">
        <f t="shared" si="32"/>
        <v>57731</v>
      </c>
    </row>
    <row r="194" spans="1:7" ht="14.85" customHeight="1">
      <c r="A194" s="99" t="s">
        <v>4</v>
      </c>
      <c r="B194" s="100">
        <v>2.0009999999999999</v>
      </c>
      <c r="C194" s="101" t="s">
        <v>8</v>
      </c>
      <c r="D194" s="45">
        <f t="shared" ref="D194:G194" si="33">D193</f>
        <v>52909</v>
      </c>
      <c r="E194" s="47">
        <f t="shared" si="33"/>
        <v>58419</v>
      </c>
      <c r="F194" s="45">
        <f t="shared" si="33"/>
        <v>57093</v>
      </c>
      <c r="G194" s="47">
        <f t="shared" si="33"/>
        <v>57731</v>
      </c>
    </row>
    <row r="195" spans="1:7">
      <c r="A195" s="16"/>
      <c r="B195" s="60"/>
      <c r="C195" s="32"/>
      <c r="D195" s="34"/>
      <c r="E195" s="34"/>
      <c r="F195" s="34"/>
      <c r="G195" s="34"/>
    </row>
    <row r="196" spans="1:7">
      <c r="A196" s="16"/>
      <c r="B196" s="35">
        <v>2.2770000000000001</v>
      </c>
      <c r="C196" s="32" t="s">
        <v>15</v>
      </c>
      <c r="D196" s="34"/>
      <c r="E196" s="34"/>
      <c r="F196" s="34"/>
      <c r="G196" s="34"/>
    </row>
    <row r="197" spans="1:7">
      <c r="A197" s="16"/>
      <c r="B197" s="70">
        <v>51</v>
      </c>
      <c r="C197" s="41" t="s">
        <v>223</v>
      </c>
      <c r="D197" s="34"/>
      <c r="E197" s="34"/>
      <c r="F197" s="34"/>
      <c r="G197" s="34"/>
    </row>
    <row r="198" spans="1:7" ht="27" customHeight="1">
      <c r="A198" s="16"/>
      <c r="B198" s="40">
        <v>75</v>
      </c>
      <c r="C198" s="66" t="s">
        <v>307</v>
      </c>
      <c r="D198" s="34"/>
      <c r="E198" s="34"/>
      <c r="F198" s="34"/>
      <c r="G198" s="34"/>
    </row>
    <row r="199" spans="1:7">
      <c r="A199" s="16" t="s">
        <v>134</v>
      </c>
      <c r="B199" s="69" t="s">
        <v>55</v>
      </c>
      <c r="C199" s="68" t="s">
        <v>169</v>
      </c>
      <c r="D199" s="53">
        <v>2</v>
      </c>
      <c r="E199" s="53">
        <v>1500</v>
      </c>
      <c r="F199" s="53">
        <v>1500</v>
      </c>
      <c r="G199" s="33">
        <v>2500</v>
      </c>
    </row>
    <row r="200" spans="1:7" ht="27" customHeight="1">
      <c r="A200" s="16"/>
      <c r="B200" s="69" t="s">
        <v>197</v>
      </c>
      <c r="C200" s="68" t="s">
        <v>245</v>
      </c>
      <c r="D200" s="53">
        <v>100</v>
      </c>
      <c r="E200" s="53">
        <v>100</v>
      </c>
      <c r="F200" s="53">
        <v>100</v>
      </c>
      <c r="G200" s="43">
        <v>0</v>
      </c>
    </row>
    <row r="201" spans="1:7" ht="27" customHeight="1">
      <c r="A201" s="16" t="s">
        <v>4</v>
      </c>
      <c r="B201" s="40">
        <v>75</v>
      </c>
      <c r="C201" s="66" t="s">
        <v>307</v>
      </c>
      <c r="D201" s="47">
        <f t="shared" ref="D201:G201" si="34">SUM(D199:D200)</f>
        <v>102</v>
      </c>
      <c r="E201" s="47">
        <f t="shared" si="34"/>
        <v>1600</v>
      </c>
      <c r="F201" s="47">
        <f t="shared" ref="F201" si="35">SUM(F199:F200)</f>
        <v>1600</v>
      </c>
      <c r="G201" s="47">
        <f t="shared" si="34"/>
        <v>2500</v>
      </c>
    </row>
    <row r="202" spans="1:7">
      <c r="A202" s="16"/>
      <c r="B202" s="69"/>
      <c r="C202" s="66"/>
      <c r="D202" s="34"/>
      <c r="E202" s="34"/>
      <c r="F202" s="34"/>
      <c r="G202" s="34"/>
    </row>
    <row r="203" spans="1:7" ht="30.75" customHeight="1">
      <c r="A203" s="16"/>
      <c r="B203" s="40">
        <v>76</v>
      </c>
      <c r="C203" s="66" t="s">
        <v>308</v>
      </c>
      <c r="D203" s="34"/>
      <c r="E203" s="34"/>
      <c r="F203" s="34"/>
      <c r="G203" s="34"/>
    </row>
    <row r="204" spans="1:7">
      <c r="A204" s="16"/>
      <c r="B204" s="40" t="s">
        <v>58</v>
      </c>
      <c r="C204" s="68" t="s">
        <v>169</v>
      </c>
      <c r="D204" s="53">
        <v>60001</v>
      </c>
      <c r="E204" s="53">
        <v>100000</v>
      </c>
      <c r="F204" s="53">
        <v>100000</v>
      </c>
      <c r="G204" s="33">
        <v>150000</v>
      </c>
    </row>
    <row r="205" spans="1:7" ht="27" customHeight="1">
      <c r="A205" s="16"/>
      <c r="B205" s="40" t="s">
        <v>76</v>
      </c>
      <c r="C205" s="68" t="s">
        <v>67</v>
      </c>
      <c r="D205" s="54">
        <v>8085</v>
      </c>
      <c r="E205" s="54">
        <v>10000</v>
      </c>
      <c r="F205" s="54">
        <v>10000</v>
      </c>
      <c r="G205" s="36">
        <v>0</v>
      </c>
    </row>
    <row r="206" spans="1:7" ht="31.5" customHeight="1">
      <c r="A206" s="16" t="s">
        <v>4</v>
      </c>
      <c r="B206" s="40">
        <v>76</v>
      </c>
      <c r="C206" s="66" t="s">
        <v>308</v>
      </c>
      <c r="D206" s="54">
        <f t="shared" ref="D206:G206" si="36">SUM(D204:D205)</f>
        <v>68086</v>
      </c>
      <c r="E206" s="54">
        <f t="shared" si="36"/>
        <v>110000</v>
      </c>
      <c r="F206" s="54">
        <f t="shared" ref="F206" si="37">SUM(F204:F205)</f>
        <v>110000</v>
      </c>
      <c r="G206" s="59">
        <f t="shared" si="36"/>
        <v>150000</v>
      </c>
    </row>
    <row r="207" spans="1:7">
      <c r="A207" s="16"/>
      <c r="B207" s="40"/>
      <c r="C207" s="66"/>
      <c r="D207" s="34"/>
      <c r="E207" s="34"/>
      <c r="F207" s="34"/>
      <c r="G207" s="34"/>
    </row>
    <row r="208" spans="1:7" ht="27" customHeight="1">
      <c r="A208" s="16"/>
      <c r="B208" s="40">
        <v>77</v>
      </c>
      <c r="C208" s="66" t="s">
        <v>92</v>
      </c>
      <c r="D208" s="34"/>
      <c r="E208" s="34"/>
      <c r="F208" s="34"/>
      <c r="G208" s="34"/>
    </row>
    <row r="209" spans="1:7">
      <c r="A209" s="16"/>
      <c r="B209" s="40" t="s">
        <v>93</v>
      </c>
      <c r="C209" s="66" t="s">
        <v>226</v>
      </c>
      <c r="D209" s="43">
        <v>0</v>
      </c>
      <c r="E209" s="43">
        <v>0</v>
      </c>
      <c r="F209" s="43">
        <v>0</v>
      </c>
      <c r="G209" s="53">
        <v>250</v>
      </c>
    </row>
    <row r="210" spans="1:7" ht="29.25" customHeight="1">
      <c r="A210" s="16" t="s">
        <v>4</v>
      </c>
      <c r="B210" s="40">
        <v>77</v>
      </c>
      <c r="C210" s="66" t="s">
        <v>92</v>
      </c>
      <c r="D210" s="37">
        <f t="shared" ref="D210:G210" si="38">SUM(D209)</f>
        <v>0</v>
      </c>
      <c r="E210" s="37">
        <f t="shared" si="38"/>
        <v>0</v>
      </c>
      <c r="F210" s="37">
        <f t="shared" ref="F210" si="39">SUM(F209)</f>
        <v>0</v>
      </c>
      <c r="G210" s="47">
        <f t="shared" si="38"/>
        <v>250</v>
      </c>
    </row>
    <row r="211" spans="1:7">
      <c r="A211" s="16"/>
      <c r="B211" s="40"/>
      <c r="C211" s="66"/>
      <c r="D211" s="121"/>
      <c r="E211" s="121"/>
      <c r="F211" s="121"/>
      <c r="G211" s="121"/>
    </row>
    <row r="212" spans="1:7" ht="32.25" customHeight="1">
      <c r="A212" s="16"/>
      <c r="B212" s="40">
        <v>78</v>
      </c>
      <c r="C212" s="66" t="s">
        <v>77</v>
      </c>
      <c r="D212" s="34"/>
      <c r="E212" s="34"/>
      <c r="F212" s="34"/>
      <c r="G212" s="34"/>
    </row>
    <row r="213" spans="1:7">
      <c r="A213" s="16"/>
      <c r="B213" s="40" t="s">
        <v>309</v>
      </c>
      <c r="C213" s="66" t="s">
        <v>226</v>
      </c>
      <c r="D213" s="43">
        <v>0</v>
      </c>
      <c r="E213" s="43">
        <v>0</v>
      </c>
      <c r="F213" s="43">
        <v>0</v>
      </c>
      <c r="G213" s="53">
        <v>24000</v>
      </c>
    </row>
    <row r="214" spans="1:7" ht="29.25" customHeight="1">
      <c r="A214" s="16" t="s">
        <v>4</v>
      </c>
      <c r="B214" s="40">
        <v>78</v>
      </c>
      <c r="C214" s="66" t="s">
        <v>77</v>
      </c>
      <c r="D214" s="37">
        <f t="shared" ref="D214:E214" si="40">SUM(D213)</f>
        <v>0</v>
      </c>
      <c r="E214" s="37">
        <f t="shared" si="40"/>
        <v>0</v>
      </c>
      <c r="F214" s="37">
        <f t="shared" ref="F214" si="41">SUM(F213)</f>
        <v>0</v>
      </c>
      <c r="G214" s="47">
        <f t="shared" ref="G214" si="42">SUM(G213)</f>
        <v>24000</v>
      </c>
    </row>
    <row r="215" spans="1:7">
      <c r="A215" s="16" t="s">
        <v>4</v>
      </c>
      <c r="B215" s="70">
        <v>51</v>
      </c>
      <c r="C215" s="41" t="s">
        <v>223</v>
      </c>
      <c r="D215" s="47">
        <f>D201+D206+D210+D214</f>
        <v>68188</v>
      </c>
      <c r="E215" s="47">
        <f t="shared" ref="E215:G215" si="43">E201+E206+E210+E214</f>
        <v>111600</v>
      </c>
      <c r="F215" s="47">
        <f t="shared" si="43"/>
        <v>111600</v>
      </c>
      <c r="G215" s="47">
        <f t="shared" si="43"/>
        <v>176750</v>
      </c>
    </row>
    <row r="216" spans="1:7" ht="15" customHeight="1">
      <c r="A216" s="16" t="s">
        <v>4</v>
      </c>
      <c r="B216" s="35">
        <v>2.2770000000000001</v>
      </c>
      <c r="C216" s="32" t="s">
        <v>15</v>
      </c>
      <c r="D216" s="47">
        <f>D215</f>
        <v>68188</v>
      </c>
      <c r="E216" s="47">
        <f t="shared" ref="E216:G216" si="44">E215</f>
        <v>111600</v>
      </c>
      <c r="F216" s="47">
        <f t="shared" si="44"/>
        <v>111600</v>
      </c>
      <c r="G216" s="47">
        <f t="shared" si="44"/>
        <v>176750</v>
      </c>
    </row>
    <row r="217" spans="1:7">
      <c r="A217" s="16"/>
      <c r="B217" s="60"/>
      <c r="C217" s="32"/>
      <c r="D217" s="34"/>
      <c r="E217" s="34"/>
      <c r="F217" s="34"/>
      <c r="G217" s="34"/>
    </row>
    <row r="218" spans="1:7" ht="15" customHeight="1">
      <c r="A218" s="16"/>
      <c r="B218" s="35">
        <v>2.794</v>
      </c>
      <c r="C218" s="32" t="s">
        <v>221</v>
      </c>
      <c r="D218" s="39" t="s">
        <v>257</v>
      </c>
      <c r="E218" s="39"/>
      <c r="F218" s="39"/>
      <c r="G218" s="58"/>
    </row>
    <row r="219" spans="1:7" ht="15" customHeight="1">
      <c r="A219" s="16"/>
      <c r="B219" s="40">
        <v>63</v>
      </c>
      <c r="C219" s="56" t="s">
        <v>171</v>
      </c>
      <c r="D219" s="33"/>
      <c r="E219" s="33"/>
      <c r="F219" s="33"/>
      <c r="G219" s="53"/>
    </row>
    <row r="220" spans="1:7" ht="15" customHeight="1">
      <c r="A220" s="16"/>
      <c r="B220" s="40" t="s">
        <v>170</v>
      </c>
      <c r="C220" s="56" t="s">
        <v>157</v>
      </c>
      <c r="D220" s="43">
        <v>0</v>
      </c>
      <c r="E220" s="53">
        <v>1</v>
      </c>
      <c r="F220" s="53">
        <v>1</v>
      </c>
      <c r="G220" s="43">
        <v>0</v>
      </c>
    </row>
    <row r="221" spans="1:7" ht="15" customHeight="1">
      <c r="A221" s="16" t="s">
        <v>4</v>
      </c>
      <c r="B221" s="40">
        <v>63</v>
      </c>
      <c r="C221" s="56" t="s">
        <v>171</v>
      </c>
      <c r="D221" s="37">
        <f t="shared" ref="D221:G221" si="45">SUM(D220:D220)</f>
        <v>0</v>
      </c>
      <c r="E221" s="47">
        <f t="shared" si="45"/>
        <v>1</v>
      </c>
      <c r="F221" s="47">
        <f t="shared" si="45"/>
        <v>1</v>
      </c>
      <c r="G221" s="37">
        <f t="shared" si="45"/>
        <v>0</v>
      </c>
    </row>
    <row r="222" spans="1:7" ht="15" customHeight="1">
      <c r="A222" s="16"/>
      <c r="B222" s="40"/>
      <c r="C222" s="56"/>
      <c r="D222" s="33"/>
      <c r="E222" s="33"/>
      <c r="F222" s="33"/>
      <c r="G222" s="53"/>
    </row>
    <row r="223" spans="1:7" ht="15" customHeight="1">
      <c r="A223" s="16"/>
      <c r="B223" s="40">
        <v>64</v>
      </c>
      <c r="C223" s="42" t="s">
        <v>175</v>
      </c>
      <c r="D223" s="33"/>
      <c r="E223" s="33"/>
      <c r="F223" s="33"/>
      <c r="G223" s="53"/>
    </row>
    <row r="224" spans="1:7" ht="15" customHeight="1">
      <c r="A224" s="16"/>
      <c r="B224" s="40" t="s">
        <v>174</v>
      </c>
      <c r="C224" s="41" t="s">
        <v>157</v>
      </c>
      <c r="D224" s="53">
        <v>20000</v>
      </c>
      <c r="E224" s="53">
        <v>30000</v>
      </c>
      <c r="F224" s="53">
        <f>30000-18540</f>
        <v>11460</v>
      </c>
      <c r="G224" s="53">
        <v>30000</v>
      </c>
    </row>
    <row r="225" spans="1:7" ht="15" customHeight="1">
      <c r="A225" s="16" t="s">
        <v>4</v>
      </c>
      <c r="B225" s="40">
        <v>64</v>
      </c>
      <c r="C225" s="42" t="s">
        <v>175</v>
      </c>
      <c r="D225" s="47">
        <f t="shared" ref="D225:G225" si="46">SUM(D224)</f>
        <v>20000</v>
      </c>
      <c r="E225" s="47">
        <f t="shared" si="46"/>
        <v>30000</v>
      </c>
      <c r="F225" s="47">
        <f t="shared" si="46"/>
        <v>11460</v>
      </c>
      <c r="G225" s="45">
        <f t="shared" si="46"/>
        <v>30000</v>
      </c>
    </row>
    <row r="226" spans="1:7" ht="15" customHeight="1">
      <c r="A226" s="16" t="s">
        <v>4</v>
      </c>
      <c r="B226" s="35">
        <v>2.794</v>
      </c>
      <c r="C226" s="32" t="s">
        <v>221</v>
      </c>
      <c r="D226" s="59">
        <f t="shared" ref="D226:G226" si="47">D221+D225</f>
        <v>20000</v>
      </c>
      <c r="E226" s="59">
        <f t="shared" si="47"/>
        <v>30001</v>
      </c>
      <c r="F226" s="59">
        <f t="shared" si="47"/>
        <v>11461</v>
      </c>
      <c r="G226" s="59">
        <f t="shared" si="47"/>
        <v>30000</v>
      </c>
    </row>
    <row r="227" spans="1:7" ht="12.75" customHeight="1">
      <c r="A227" s="16"/>
      <c r="B227" s="35"/>
      <c r="C227" s="32"/>
      <c r="D227" s="33"/>
      <c r="E227" s="33"/>
      <c r="F227" s="33"/>
      <c r="G227" s="33"/>
    </row>
    <row r="228" spans="1:7" ht="15" customHeight="1">
      <c r="A228" s="16"/>
      <c r="B228" s="35">
        <v>2.7959999999999998</v>
      </c>
      <c r="C228" s="32" t="s">
        <v>35</v>
      </c>
      <c r="D228" s="33"/>
      <c r="E228" s="33"/>
      <c r="F228" s="33"/>
      <c r="G228" s="33"/>
    </row>
    <row r="229" spans="1:7" ht="25.5">
      <c r="A229" s="98"/>
      <c r="B229" s="61">
        <v>26</v>
      </c>
      <c r="C229" s="62" t="s">
        <v>276</v>
      </c>
      <c r="D229" s="33"/>
      <c r="E229" s="33"/>
      <c r="F229" s="33"/>
      <c r="G229" s="33"/>
    </row>
    <row r="230" spans="1:7" ht="25.5">
      <c r="A230" s="98"/>
      <c r="B230" s="61">
        <v>7</v>
      </c>
      <c r="C230" s="62" t="s">
        <v>277</v>
      </c>
      <c r="D230" s="33"/>
      <c r="E230" s="33"/>
      <c r="F230" s="33"/>
      <c r="G230" s="33"/>
    </row>
    <row r="231" spans="1:7">
      <c r="A231" s="135"/>
      <c r="B231" s="136" t="s">
        <v>278</v>
      </c>
      <c r="C231" s="137" t="s">
        <v>157</v>
      </c>
      <c r="D231" s="36">
        <v>0</v>
      </c>
      <c r="E231" s="54">
        <v>1</v>
      </c>
      <c r="F231" s="54">
        <v>1</v>
      </c>
      <c r="G231" s="36">
        <v>0</v>
      </c>
    </row>
    <row r="232" spans="1:7" ht="25.5">
      <c r="A232" s="98" t="s">
        <v>4</v>
      </c>
      <c r="B232" s="61">
        <v>7</v>
      </c>
      <c r="C232" s="62" t="s">
        <v>277</v>
      </c>
      <c r="D232" s="36">
        <f t="shared" ref="D232:G233" si="48">D231</f>
        <v>0</v>
      </c>
      <c r="E232" s="54">
        <f t="shared" si="48"/>
        <v>1</v>
      </c>
      <c r="F232" s="59">
        <f t="shared" si="48"/>
        <v>1</v>
      </c>
      <c r="G232" s="36">
        <f t="shared" si="48"/>
        <v>0</v>
      </c>
    </row>
    <row r="233" spans="1:7" ht="27" customHeight="1">
      <c r="A233" s="98" t="s">
        <v>4</v>
      </c>
      <c r="B233" s="61">
        <v>26</v>
      </c>
      <c r="C233" s="62" t="s">
        <v>276</v>
      </c>
      <c r="D233" s="37">
        <f t="shared" si="48"/>
        <v>0</v>
      </c>
      <c r="E233" s="47">
        <f t="shared" si="48"/>
        <v>1</v>
      </c>
      <c r="F233" s="45">
        <f t="shared" si="48"/>
        <v>1</v>
      </c>
      <c r="G233" s="37">
        <f t="shared" si="48"/>
        <v>0</v>
      </c>
    </row>
    <row r="234" spans="1:7">
      <c r="A234" s="16"/>
      <c r="B234" s="35"/>
      <c r="C234" s="32"/>
      <c r="D234" s="33"/>
      <c r="E234" s="33"/>
      <c r="F234" s="33"/>
      <c r="G234" s="33"/>
    </row>
    <row r="235" spans="1:7" ht="28.5" customHeight="1">
      <c r="A235" s="16"/>
      <c r="B235" s="40">
        <v>71</v>
      </c>
      <c r="C235" s="41" t="s">
        <v>56</v>
      </c>
      <c r="D235" s="33"/>
      <c r="E235" s="53"/>
      <c r="F235" s="33"/>
      <c r="G235" s="53"/>
    </row>
    <row r="236" spans="1:7" ht="28.15" customHeight="1">
      <c r="B236" s="57">
        <v>72</v>
      </c>
      <c r="C236" s="56" t="s">
        <v>57</v>
      </c>
      <c r="D236" s="34"/>
      <c r="E236" s="50"/>
      <c r="F236" s="34"/>
      <c r="G236" s="50"/>
    </row>
    <row r="237" spans="1:7">
      <c r="B237" s="55" t="s">
        <v>176</v>
      </c>
      <c r="C237" s="56" t="s">
        <v>157</v>
      </c>
      <c r="D237" s="53">
        <v>61871</v>
      </c>
      <c r="E237" s="53">
        <v>100000</v>
      </c>
      <c r="F237" s="53">
        <v>100000</v>
      </c>
      <c r="G237" s="53">
        <v>100000</v>
      </c>
    </row>
    <row r="238" spans="1:7" ht="25.5">
      <c r="A238" s="16" t="s">
        <v>4</v>
      </c>
      <c r="B238" s="57">
        <v>72</v>
      </c>
      <c r="C238" s="56" t="s">
        <v>57</v>
      </c>
      <c r="D238" s="47">
        <f>D237</f>
        <v>61871</v>
      </c>
      <c r="E238" s="47">
        <f t="shared" ref="E238:G239" si="49">E237</f>
        <v>100000</v>
      </c>
      <c r="F238" s="47">
        <f t="shared" si="49"/>
        <v>100000</v>
      </c>
      <c r="G238" s="47">
        <f t="shared" si="49"/>
        <v>100000</v>
      </c>
    </row>
    <row r="239" spans="1:7" ht="28.15" customHeight="1">
      <c r="A239" s="16" t="s">
        <v>4</v>
      </c>
      <c r="B239" s="40">
        <v>71</v>
      </c>
      <c r="C239" s="41" t="s">
        <v>57</v>
      </c>
      <c r="D239" s="47">
        <f>D238</f>
        <v>61871</v>
      </c>
      <c r="E239" s="47">
        <f t="shared" si="49"/>
        <v>100000</v>
      </c>
      <c r="F239" s="47">
        <f t="shared" si="49"/>
        <v>100000</v>
      </c>
      <c r="G239" s="47">
        <f t="shared" si="49"/>
        <v>100000</v>
      </c>
    </row>
    <row r="240" spans="1:7">
      <c r="A240" s="16"/>
      <c r="B240" s="57"/>
      <c r="C240" s="56"/>
      <c r="D240" s="97"/>
      <c r="E240" s="97"/>
      <c r="F240" s="97"/>
      <c r="G240" s="97"/>
    </row>
    <row r="241" spans="1:7" ht="28.15" customHeight="1">
      <c r="A241" s="98"/>
      <c r="B241" s="61">
        <v>72</v>
      </c>
      <c r="C241" s="62" t="s">
        <v>88</v>
      </c>
      <c r="D241" s="33"/>
      <c r="E241" s="53"/>
      <c r="F241" s="53"/>
      <c r="G241" s="53"/>
    </row>
    <row r="242" spans="1:7">
      <c r="B242" s="55" t="s">
        <v>177</v>
      </c>
      <c r="C242" s="56" t="s">
        <v>157</v>
      </c>
      <c r="D242" s="43">
        <v>0</v>
      </c>
      <c r="E242" s="53">
        <v>1</v>
      </c>
      <c r="F242" s="53">
        <v>1</v>
      </c>
      <c r="G242" s="43">
        <v>0</v>
      </c>
    </row>
    <row r="243" spans="1:7" ht="28.15" customHeight="1">
      <c r="A243" s="63" t="s">
        <v>4</v>
      </c>
      <c r="B243" s="61">
        <v>72</v>
      </c>
      <c r="C243" s="62" t="s">
        <v>88</v>
      </c>
      <c r="D243" s="37">
        <f t="shared" ref="D243:G243" si="50">SUM(D242:D242)</f>
        <v>0</v>
      </c>
      <c r="E243" s="47">
        <f t="shared" si="50"/>
        <v>1</v>
      </c>
      <c r="F243" s="47">
        <f t="shared" si="50"/>
        <v>1</v>
      </c>
      <c r="G243" s="37">
        <f t="shared" si="50"/>
        <v>0</v>
      </c>
    </row>
    <row r="244" spans="1:7">
      <c r="A244" s="63"/>
      <c r="B244" s="61"/>
      <c r="C244" s="62"/>
      <c r="D244" s="53"/>
      <c r="E244" s="53"/>
      <c r="F244" s="53"/>
      <c r="G244" s="53"/>
    </row>
    <row r="245" spans="1:7">
      <c r="A245" s="98"/>
      <c r="B245" s="61">
        <v>73</v>
      </c>
      <c r="C245" s="62" t="s">
        <v>230</v>
      </c>
      <c r="D245" s="33"/>
      <c r="E245" s="53"/>
      <c r="F245" s="53"/>
      <c r="G245" s="53"/>
    </row>
    <row r="246" spans="1:7">
      <c r="B246" s="55" t="s">
        <v>231</v>
      </c>
      <c r="C246" s="56" t="s">
        <v>157</v>
      </c>
      <c r="D246" s="53">
        <v>5250</v>
      </c>
      <c r="E246" s="53">
        <v>10000</v>
      </c>
      <c r="F246" s="53">
        <v>10000</v>
      </c>
      <c r="G246" s="53">
        <v>15000</v>
      </c>
    </row>
    <row r="247" spans="1:7">
      <c r="A247" s="63" t="s">
        <v>4</v>
      </c>
      <c r="B247" s="61">
        <v>73</v>
      </c>
      <c r="C247" s="62" t="s">
        <v>230</v>
      </c>
      <c r="D247" s="47">
        <f t="shared" ref="D247:G247" si="51">SUM(D246:D246)</f>
        <v>5250</v>
      </c>
      <c r="E247" s="47">
        <f t="shared" si="51"/>
        <v>10000</v>
      </c>
      <c r="F247" s="47">
        <f t="shared" si="51"/>
        <v>10000</v>
      </c>
      <c r="G247" s="47">
        <f t="shared" si="51"/>
        <v>15000</v>
      </c>
    </row>
    <row r="248" spans="1:7">
      <c r="A248" s="63"/>
      <c r="B248" s="61"/>
      <c r="C248" s="62"/>
      <c r="D248" s="43"/>
      <c r="E248" s="43"/>
      <c r="F248" s="43"/>
      <c r="G248" s="53"/>
    </row>
    <row r="249" spans="1:7">
      <c r="A249" s="16"/>
      <c r="B249" s="74">
        <v>74</v>
      </c>
      <c r="C249" s="62" t="s">
        <v>83</v>
      </c>
      <c r="D249" s="34"/>
      <c r="E249" s="34"/>
      <c r="F249" s="34"/>
      <c r="G249" s="34"/>
    </row>
    <row r="250" spans="1:7">
      <c r="A250" s="16"/>
      <c r="B250" s="74" t="s">
        <v>256</v>
      </c>
      <c r="C250" s="62" t="s">
        <v>180</v>
      </c>
      <c r="D250" s="43">
        <v>0</v>
      </c>
      <c r="E250" s="53">
        <v>8760</v>
      </c>
      <c r="F250" s="53">
        <v>8760</v>
      </c>
      <c r="G250" s="53">
        <v>8760</v>
      </c>
    </row>
    <row r="251" spans="1:7">
      <c r="A251" s="16" t="s">
        <v>4</v>
      </c>
      <c r="B251" s="74">
        <v>74</v>
      </c>
      <c r="C251" s="62" t="s">
        <v>83</v>
      </c>
      <c r="D251" s="37">
        <f t="shared" ref="D251:G251" si="52">SUM(D250:D250)</f>
        <v>0</v>
      </c>
      <c r="E251" s="47">
        <f t="shared" si="52"/>
        <v>8760</v>
      </c>
      <c r="F251" s="47">
        <f t="shared" si="52"/>
        <v>8760</v>
      </c>
      <c r="G251" s="47">
        <f t="shared" si="52"/>
        <v>8760</v>
      </c>
    </row>
    <row r="252" spans="1:7">
      <c r="A252" s="63"/>
      <c r="B252" s="61"/>
      <c r="C252" s="62"/>
      <c r="D252" s="43"/>
      <c r="E252" s="43"/>
      <c r="F252" s="43"/>
      <c r="G252" s="53"/>
    </row>
    <row r="253" spans="1:7">
      <c r="A253" s="16"/>
      <c r="B253" s="74">
        <v>75</v>
      </c>
      <c r="C253" s="62" t="s">
        <v>286</v>
      </c>
      <c r="D253" s="34"/>
      <c r="E253" s="34"/>
      <c r="F253" s="34"/>
      <c r="G253" s="34"/>
    </row>
    <row r="254" spans="1:7">
      <c r="A254" s="16"/>
      <c r="B254" s="74" t="s">
        <v>287</v>
      </c>
      <c r="C254" s="62" t="s">
        <v>157</v>
      </c>
      <c r="D254" s="53">
        <v>9000</v>
      </c>
      <c r="E254" s="53">
        <v>9000</v>
      </c>
      <c r="F254" s="53">
        <v>9000</v>
      </c>
      <c r="G254" s="53">
        <v>4500</v>
      </c>
    </row>
    <row r="255" spans="1:7">
      <c r="A255" s="16" t="s">
        <v>4</v>
      </c>
      <c r="B255" s="74">
        <v>75</v>
      </c>
      <c r="C255" s="62" t="s">
        <v>286</v>
      </c>
      <c r="D255" s="47">
        <f t="shared" ref="D255:G255" si="53">SUM(D254:D254)</f>
        <v>9000</v>
      </c>
      <c r="E255" s="47">
        <f t="shared" si="53"/>
        <v>9000</v>
      </c>
      <c r="F255" s="47">
        <f t="shared" si="53"/>
        <v>9000</v>
      </c>
      <c r="G255" s="47">
        <f t="shared" si="53"/>
        <v>4500</v>
      </c>
    </row>
    <row r="256" spans="1:7" ht="14.25" customHeight="1">
      <c r="A256" s="16" t="s">
        <v>4</v>
      </c>
      <c r="B256" s="35">
        <v>2.7959999999999998</v>
      </c>
      <c r="C256" s="32" t="s">
        <v>35</v>
      </c>
      <c r="D256" s="47">
        <f t="shared" ref="D256:G256" si="54">D233+D239+D243+D247+D251+D255</f>
        <v>76121</v>
      </c>
      <c r="E256" s="47">
        <f t="shared" si="54"/>
        <v>127762</v>
      </c>
      <c r="F256" s="47">
        <f t="shared" si="54"/>
        <v>127762</v>
      </c>
      <c r="G256" s="47">
        <f t="shared" si="54"/>
        <v>128260</v>
      </c>
    </row>
    <row r="257" spans="1:7" ht="14.85" customHeight="1">
      <c r="A257" s="16"/>
      <c r="B257" s="35"/>
      <c r="C257" s="32"/>
      <c r="D257" s="53"/>
      <c r="E257" s="53"/>
      <c r="F257" s="53"/>
      <c r="G257" s="53"/>
    </row>
    <row r="258" spans="1:7" ht="15" customHeight="1">
      <c r="A258" s="16"/>
      <c r="B258" s="35">
        <v>2.19</v>
      </c>
      <c r="C258" s="109" t="s">
        <v>135</v>
      </c>
      <c r="D258" s="53"/>
      <c r="E258" s="53"/>
      <c r="F258" s="53"/>
      <c r="G258" s="53"/>
    </row>
    <row r="259" spans="1:7" ht="15" customHeight="1">
      <c r="A259" s="16"/>
      <c r="B259" s="40">
        <v>65</v>
      </c>
      <c r="C259" s="41" t="s">
        <v>78</v>
      </c>
      <c r="D259" s="53"/>
      <c r="E259" s="53"/>
      <c r="F259" s="53"/>
      <c r="G259" s="53"/>
    </row>
    <row r="260" spans="1:7" ht="14.85" customHeight="1">
      <c r="A260" s="16"/>
      <c r="B260" s="40" t="s">
        <v>24</v>
      </c>
      <c r="C260" s="42" t="s">
        <v>180</v>
      </c>
      <c r="D260" s="53">
        <v>400</v>
      </c>
      <c r="E260" s="43">
        <v>0</v>
      </c>
      <c r="F260" s="43">
        <v>0</v>
      </c>
      <c r="G260" s="43">
        <v>0</v>
      </c>
    </row>
    <row r="261" spans="1:7" ht="14.85" customHeight="1">
      <c r="A261" s="16"/>
      <c r="B261" s="40" t="s">
        <v>178</v>
      </c>
      <c r="C261" s="42" t="s">
        <v>179</v>
      </c>
      <c r="D261" s="53">
        <v>474</v>
      </c>
      <c r="E261" s="53">
        <v>494</v>
      </c>
      <c r="F261" s="53">
        <v>494</v>
      </c>
      <c r="G261" s="53">
        <v>488</v>
      </c>
    </row>
    <row r="262" spans="1:7" ht="14.85" customHeight="1">
      <c r="A262" s="16" t="s">
        <v>4</v>
      </c>
      <c r="B262" s="40">
        <v>65</v>
      </c>
      <c r="C262" s="41" t="s">
        <v>78</v>
      </c>
      <c r="D262" s="47">
        <f t="shared" ref="D262:F262" si="55">SUM(D260:D261)</f>
        <v>874</v>
      </c>
      <c r="E262" s="47">
        <f t="shared" si="55"/>
        <v>494</v>
      </c>
      <c r="F262" s="47">
        <f t="shared" si="55"/>
        <v>494</v>
      </c>
      <c r="G262" s="47">
        <f t="shared" ref="G262" si="56">SUM(G260:G261)</f>
        <v>488</v>
      </c>
    </row>
    <row r="263" spans="1:7" ht="14.85" customHeight="1">
      <c r="A263" s="16"/>
      <c r="B263" s="40"/>
      <c r="C263" s="41"/>
      <c r="D263" s="53"/>
      <c r="E263" s="53"/>
      <c r="F263" s="53"/>
      <c r="G263" s="53"/>
    </row>
    <row r="264" spans="1:7" ht="14.85" customHeight="1">
      <c r="A264" s="16"/>
      <c r="B264" s="40">
        <v>66</v>
      </c>
      <c r="C264" s="41" t="s">
        <v>219</v>
      </c>
      <c r="D264" s="53"/>
      <c r="E264" s="53"/>
      <c r="F264" s="53"/>
      <c r="G264" s="53"/>
    </row>
    <row r="265" spans="1:7" ht="14.85" customHeight="1">
      <c r="A265" s="16"/>
      <c r="B265" s="40" t="s">
        <v>229</v>
      </c>
      <c r="C265" s="42" t="s">
        <v>220</v>
      </c>
      <c r="D265" s="53">
        <v>5000</v>
      </c>
      <c r="E265" s="53">
        <v>5000</v>
      </c>
      <c r="F265" s="53">
        <v>5000</v>
      </c>
      <c r="G265" s="43">
        <v>0</v>
      </c>
    </row>
    <row r="266" spans="1:7" ht="14.85" customHeight="1">
      <c r="A266" s="16" t="s">
        <v>4</v>
      </c>
      <c r="B266" s="40">
        <v>66</v>
      </c>
      <c r="C266" s="41" t="s">
        <v>219</v>
      </c>
      <c r="D266" s="47">
        <f t="shared" ref="D266:G266" si="57">D265</f>
        <v>5000</v>
      </c>
      <c r="E266" s="47">
        <f t="shared" si="57"/>
        <v>5000</v>
      </c>
      <c r="F266" s="47">
        <f t="shared" si="57"/>
        <v>5000</v>
      </c>
      <c r="G266" s="37">
        <f t="shared" si="57"/>
        <v>0</v>
      </c>
    </row>
    <row r="267" spans="1:7" ht="15" customHeight="1">
      <c r="A267" s="16" t="s">
        <v>4</v>
      </c>
      <c r="B267" s="35">
        <v>2.19</v>
      </c>
      <c r="C267" s="32" t="s">
        <v>135</v>
      </c>
      <c r="D267" s="54">
        <f t="shared" ref="D267:G267" si="58">D262+D266</f>
        <v>5874</v>
      </c>
      <c r="E267" s="54">
        <f t="shared" si="58"/>
        <v>5494</v>
      </c>
      <c r="F267" s="54">
        <f t="shared" si="58"/>
        <v>5494</v>
      </c>
      <c r="G267" s="54">
        <f t="shared" si="58"/>
        <v>488</v>
      </c>
    </row>
    <row r="268" spans="1:7" ht="14.85" customHeight="1">
      <c r="A268" s="99" t="s">
        <v>4</v>
      </c>
      <c r="B268" s="107">
        <v>2</v>
      </c>
      <c r="C268" s="108" t="s">
        <v>18</v>
      </c>
      <c r="D268" s="45">
        <f t="shared" ref="D268:G268" si="59">D226+D194+D256+D216+D267</f>
        <v>223092</v>
      </c>
      <c r="E268" s="45">
        <f t="shared" si="59"/>
        <v>333276</v>
      </c>
      <c r="F268" s="45">
        <f t="shared" si="59"/>
        <v>313410</v>
      </c>
      <c r="G268" s="45">
        <f t="shared" si="59"/>
        <v>393229</v>
      </c>
    </row>
    <row r="269" spans="1:7">
      <c r="B269" s="57"/>
      <c r="C269" s="56"/>
      <c r="D269" s="33"/>
      <c r="E269" s="33"/>
      <c r="F269" s="33"/>
      <c r="G269" s="33"/>
    </row>
    <row r="270" spans="1:7" ht="13.9" customHeight="1">
      <c r="A270" s="16"/>
      <c r="B270" s="40">
        <v>3</v>
      </c>
      <c r="C270" s="41" t="s">
        <v>19</v>
      </c>
      <c r="D270" s="18"/>
      <c r="E270" s="18"/>
      <c r="F270" s="18"/>
      <c r="G270" s="18"/>
    </row>
    <row r="271" spans="1:7" ht="15" customHeight="1">
      <c r="A271" s="16"/>
      <c r="B271" s="35">
        <v>3.19</v>
      </c>
      <c r="C271" s="32" t="s">
        <v>135</v>
      </c>
      <c r="D271" s="53"/>
      <c r="E271" s="53"/>
      <c r="F271" s="53"/>
      <c r="G271" s="53"/>
    </row>
    <row r="272" spans="1:7" ht="13.9" customHeight="1">
      <c r="A272" s="16"/>
      <c r="B272" s="40">
        <v>65</v>
      </c>
      <c r="C272" s="41" t="s">
        <v>79</v>
      </c>
      <c r="D272" s="18"/>
      <c r="E272" s="18"/>
      <c r="F272" s="18"/>
      <c r="G272" s="18"/>
    </row>
    <row r="273" spans="1:7" ht="13.9" customHeight="1">
      <c r="A273" s="16"/>
      <c r="B273" s="40" t="s">
        <v>24</v>
      </c>
      <c r="C273" s="41" t="s">
        <v>180</v>
      </c>
      <c r="D273" s="72">
        <v>1000</v>
      </c>
      <c r="E273" s="44">
        <v>0</v>
      </c>
      <c r="F273" s="44">
        <v>0</v>
      </c>
      <c r="G273" s="43">
        <v>0</v>
      </c>
    </row>
    <row r="274" spans="1:7" ht="13.9" customHeight="1">
      <c r="A274" s="16"/>
      <c r="B274" s="40" t="s">
        <v>178</v>
      </c>
      <c r="C274" s="41" t="s">
        <v>179</v>
      </c>
      <c r="D274" s="73">
        <v>16611</v>
      </c>
      <c r="E274" s="73">
        <v>20060</v>
      </c>
      <c r="F274" s="73">
        <v>20060</v>
      </c>
      <c r="G274" s="54">
        <v>22122</v>
      </c>
    </row>
    <row r="275" spans="1:7" ht="13.9" customHeight="1">
      <c r="A275" s="16" t="s">
        <v>4</v>
      </c>
      <c r="B275" s="40">
        <v>65</v>
      </c>
      <c r="C275" s="41" t="s">
        <v>79</v>
      </c>
      <c r="D275" s="73">
        <f t="shared" ref="D275:F275" si="60">SUM(D273:D274)</f>
        <v>17611</v>
      </c>
      <c r="E275" s="73">
        <f t="shared" si="60"/>
        <v>20060</v>
      </c>
      <c r="F275" s="73">
        <f t="shared" si="60"/>
        <v>20060</v>
      </c>
      <c r="G275" s="116">
        <f t="shared" ref="G275" si="61">SUM(G273:G274)</f>
        <v>22122</v>
      </c>
    </row>
    <row r="276" spans="1:7" ht="15" customHeight="1">
      <c r="A276" s="16" t="s">
        <v>4</v>
      </c>
      <c r="B276" s="35">
        <v>3.19</v>
      </c>
      <c r="C276" s="32" t="s">
        <v>135</v>
      </c>
      <c r="D276" s="73">
        <f t="shared" ref="D276:G276" si="62">D275</f>
        <v>17611</v>
      </c>
      <c r="E276" s="73">
        <f t="shared" si="62"/>
        <v>20060</v>
      </c>
      <c r="F276" s="73">
        <f t="shared" si="62"/>
        <v>20060</v>
      </c>
      <c r="G276" s="116">
        <f t="shared" si="62"/>
        <v>22122</v>
      </c>
    </row>
    <row r="277" spans="1:7">
      <c r="A277" s="16"/>
      <c r="B277" s="40"/>
      <c r="C277" s="41"/>
      <c r="D277" s="18"/>
      <c r="E277" s="18"/>
      <c r="F277" s="18"/>
      <c r="G277" s="18"/>
    </row>
    <row r="278" spans="1:7" ht="13.9" customHeight="1">
      <c r="B278" s="48">
        <v>3.2770000000000001</v>
      </c>
      <c r="C278" s="49" t="s">
        <v>15</v>
      </c>
      <c r="D278" s="33"/>
      <c r="E278" s="33"/>
      <c r="F278" s="33"/>
      <c r="G278" s="33"/>
    </row>
    <row r="279" spans="1:7" ht="27" customHeight="1">
      <c r="A279" s="16"/>
      <c r="B279" s="40">
        <v>62</v>
      </c>
      <c r="C279" s="41" t="s">
        <v>224</v>
      </c>
      <c r="D279" s="53"/>
      <c r="E279" s="53"/>
      <c r="F279" s="53"/>
      <c r="G279" s="53"/>
    </row>
    <row r="280" spans="1:7" ht="14.85" customHeight="1">
      <c r="A280" s="16"/>
      <c r="B280" s="40" t="s">
        <v>181</v>
      </c>
      <c r="C280" s="41" t="s">
        <v>182</v>
      </c>
      <c r="D280" s="53">
        <v>305</v>
      </c>
      <c r="E280" s="53">
        <v>2000</v>
      </c>
      <c r="F280" s="53">
        <v>2000</v>
      </c>
      <c r="G280" s="54">
        <v>2500</v>
      </c>
    </row>
    <row r="281" spans="1:7" ht="25.5">
      <c r="A281" s="16" t="s">
        <v>4</v>
      </c>
      <c r="B281" s="40">
        <v>62</v>
      </c>
      <c r="C281" s="41" t="s">
        <v>224</v>
      </c>
      <c r="D281" s="47">
        <f t="shared" ref="D281:G281" si="63">D280</f>
        <v>305</v>
      </c>
      <c r="E281" s="47">
        <f t="shared" si="63"/>
        <v>2000</v>
      </c>
      <c r="F281" s="47">
        <f t="shared" si="63"/>
        <v>2000</v>
      </c>
      <c r="G281" s="47">
        <f t="shared" si="63"/>
        <v>2500</v>
      </c>
    </row>
    <row r="282" spans="1:7">
      <c r="A282" s="16"/>
      <c r="B282" s="40"/>
      <c r="C282" s="41"/>
      <c r="D282" s="53"/>
      <c r="E282" s="53"/>
      <c r="F282" s="53"/>
      <c r="G282" s="53"/>
    </row>
    <row r="283" spans="1:7" ht="25.5">
      <c r="A283" s="16"/>
      <c r="B283" s="40">
        <v>63</v>
      </c>
      <c r="C283" s="41" t="s">
        <v>225</v>
      </c>
      <c r="D283" s="53"/>
      <c r="E283" s="53"/>
      <c r="F283" s="53"/>
      <c r="G283" s="53"/>
    </row>
    <row r="284" spans="1:7" ht="14.85" customHeight="1">
      <c r="A284" s="16"/>
      <c r="B284" s="40" t="s">
        <v>170</v>
      </c>
      <c r="C284" s="41" t="s">
        <v>182</v>
      </c>
      <c r="D284" s="53">
        <v>29787</v>
      </c>
      <c r="E284" s="53">
        <v>50000</v>
      </c>
      <c r="F284" s="53">
        <f>50000-22310</f>
        <v>27690</v>
      </c>
      <c r="G284" s="54">
        <v>35200</v>
      </c>
    </row>
    <row r="285" spans="1:7" ht="25.5">
      <c r="A285" s="16" t="s">
        <v>4</v>
      </c>
      <c r="B285" s="40">
        <v>63</v>
      </c>
      <c r="C285" s="41" t="s">
        <v>225</v>
      </c>
      <c r="D285" s="47">
        <f t="shared" ref="D285:G285" si="64">D284</f>
        <v>29787</v>
      </c>
      <c r="E285" s="47">
        <f t="shared" si="64"/>
        <v>50000</v>
      </c>
      <c r="F285" s="47">
        <f t="shared" si="64"/>
        <v>27690</v>
      </c>
      <c r="G285" s="47">
        <f t="shared" si="64"/>
        <v>35200</v>
      </c>
    </row>
    <row r="286" spans="1:7">
      <c r="A286" s="16"/>
      <c r="B286" s="40"/>
      <c r="C286" s="41"/>
      <c r="D286" s="97"/>
      <c r="E286" s="97"/>
      <c r="F286" s="97"/>
      <c r="G286" s="97"/>
    </row>
    <row r="287" spans="1:7" ht="27" customHeight="1">
      <c r="A287" s="16"/>
      <c r="B287" s="40">
        <v>64</v>
      </c>
      <c r="C287" s="41" t="s">
        <v>232</v>
      </c>
      <c r="D287" s="53"/>
      <c r="E287" s="53"/>
      <c r="F287" s="53"/>
      <c r="G287" s="53"/>
    </row>
    <row r="288" spans="1:7" ht="14.85" customHeight="1">
      <c r="A288" s="16"/>
      <c r="B288" s="40" t="s">
        <v>174</v>
      </c>
      <c r="C288" s="41" t="s">
        <v>182</v>
      </c>
      <c r="D288" s="53">
        <v>34</v>
      </c>
      <c r="E288" s="53">
        <v>150</v>
      </c>
      <c r="F288" s="53">
        <v>150</v>
      </c>
      <c r="G288" s="54">
        <v>249</v>
      </c>
    </row>
    <row r="289" spans="1:7" ht="25.5">
      <c r="A289" s="16" t="s">
        <v>4</v>
      </c>
      <c r="B289" s="40">
        <v>64</v>
      </c>
      <c r="C289" s="41" t="s">
        <v>232</v>
      </c>
      <c r="D289" s="47">
        <f t="shared" ref="D289:G289" si="65">D288</f>
        <v>34</v>
      </c>
      <c r="E289" s="47">
        <f t="shared" si="65"/>
        <v>150</v>
      </c>
      <c r="F289" s="47">
        <f t="shared" si="65"/>
        <v>150</v>
      </c>
      <c r="G289" s="47">
        <f t="shared" si="65"/>
        <v>249</v>
      </c>
    </row>
    <row r="290" spans="1:7">
      <c r="A290" s="16"/>
      <c r="B290" s="40"/>
      <c r="C290" s="41"/>
      <c r="D290" s="53"/>
      <c r="E290" s="53"/>
      <c r="F290" s="53"/>
      <c r="G290" s="53"/>
    </row>
    <row r="291" spans="1:7" ht="25.5">
      <c r="A291" s="16"/>
      <c r="B291" s="40">
        <v>65</v>
      </c>
      <c r="C291" s="41" t="s">
        <v>196</v>
      </c>
      <c r="D291" s="53"/>
      <c r="E291" s="53"/>
      <c r="F291" s="53"/>
      <c r="G291" s="53"/>
    </row>
    <row r="292" spans="1:7" ht="14.85" customHeight="1">
      <c r="A292" s="16"/>
      <c r="B292" s="40" t="s">
        <v>195</v>
      </c>
      <c r="C292" s="41" t="s">
        <v>182</v>
      </c>
      <c r="D292" s="53">
        <v>3612</v>
      </c>
      <c r="E292" s="53">
        <v>4000</v>
      </c>
      <c r="F292" s="53">
        <f>4000-1332</f>
        <v>2668</v>
      </c>
      <c r="G292" s="54">
        <v>5000</v>
      </c>
    </row>
    <row r="293" spans="1:7" ht="25.5">
      <c r="A293" s="16" t="s">
        <v>4</v>
      </c>
      <c r="B293" s="40">
        <v>65</v>
      </c>
      <c r="C293" s="41" t="s">
        <v>196</v>
      </c>
      <c r="D293" s="47">
        <f t="shared" ref="D293:G293" si="66">D292</f>
        <v>3612</v>
      </c>
      <c r="E293" s="47">
        <f t="shared" si="66"/>
        <v>4000</v>
      </c>
      <c r="F293" s="47">
        <f t="shared" si="66"/>
        <v>2668</v>
      </c>
      <c r="G293" s="47">
        <f t="shared" si="66"/>
        <v>5000</v>
      </c>
    </row>
    <row r="294" spans="1:7">
      <c r="A294" s="16"/>
      <c r="B294" s="40"/>
      <c r="C294" s="41"/>
      <c r="D294" s="53"/>
      <c r="E294" s="53"/>
      <c r="F294" s="53"/>
      <c r="G294" s="53"/>
    </row>
    <row r="295" spans="1:7" ht="25.5">
      <c r="A295" s="16"/>
      <c r="B295" s="40">
        <v>66</v>
      </c>
      <c r="C295" s="41" t="s">
        <v>327</v>
      </c>
      <c r="D295" s="53"/>
      <c r="E295" s="53"/>
      <c r="F295" s="53"/>
      <c r="G295" s="53"/>
    </row>
    <row r="296" spans="1:7" ht="14.85" customHeight="1">
      <c r="A296" s="16"/>
      <c r="B296" s="40" t="s">
        <v>326</v>
      </c>
      <c r="C296" s="41" t="s">
        <v>182</v>
      </c>
      <c r="D296" s="43">
        <v>0</v>
      </c>
      <c r="E296" s="43">
        <v>0</v>
      </c>
      <c r="F296" s="43">
        <v>0</v>
      </c>
      <c r="G296" s="54">
        <v>1000</v>
      </c>
    </row>
    <row r="297" spans="1:7" ht="25.5">
      <c r="A297" s="16" t="s">
        <v>4</v>
      </c>
      <c r="B297" s="40">
        <v>66</v>
      </c>
      <c r="C297" s="41" t="s">
        <v>327</v>
      </c>
      <c r="D297" s="37">
        <f t="shared" ref="D297:G297" si="67">D296</f>
        <v>0</v>
      </c>
      <c r="E297" s="37">
        <f t="shared" si="67"/>
        <v>0</v>
      </c>
      <c r="F297" s="37">
        <f t="shared" si="67"/>
        <v>0</v>
      </c>
      <c r="G297" s="47">
        <f t="shared" si="67"/>
        <v>1000</v>
      </c>
    </row>
    <row r="298" spans="1:7">
      <c r="A298" s="16"/>
      <c r="B298" s="40"/>
      <c r="C298" s="41"/>
      <c r="D298" s="53"/>
      <c r="E298" s="53"/>
      <c r="F298" s="53"/>
      <c r="G298" s="53"/>
    </row>
    <row r="299" spans="1:7" ht="25.5">
      <c r="A299" s="16"/>
      <c r="B299" s="40">
        <v>67</v>
      </c>
      <c r="C299" s="41" t="s">
        <v>328</v>
      </c>
      <c r="D299" s="53"/>
      <c r="E299" s="53"/>
      <c r="F299" s="53"/>
      <c r="G299" s="53"/>
    </row>
    <row r="300" spans="1:7" ht="14.85" customHeight="1">
      <c r="A300" s="16"/>
      <c r="B300" s="40" t="s">
        <v>188</v>
      </c>
      <c r="C300" s="41" t="s">
        <v>182</v>
      </c>
      <c r="D300" s="43">
        <v>0</v>
      </c>
      <c r="E300" s="43">
        <v>0</v>
      </c>
      <c r="F300" s="43">
        <v>0</v>
      </c>
      <c r="G300" s="54">
        <v>1000</v>
      </c>
    </row>
    <row r="301" spans="1:7" ht="25.5">
      <c r="A301" s="16" t="s">
        <v>4</v>
      </c>
      <c r="B301" s="40">
        <v>67</v>
      </c>
      <c r="C301" s="41" t="s">
        <v>328</v>
      </c>
      <c r="D301" s="37">
        <f t="shared" ref="D301:G301" si="68">D300</f>
        <v>0</v>
      </c>
      <c r="E301" s="37">
        <f t="shared" si="68"/>
        <v>0</v>
      </c>
      <c r="F301" s="37">
        <f t="shared" si="68"/>
        <v>0</v>
      </c>
      <c r="G301" s="47">
        <f t="shared" si="68"/>
        <v>1000</v>
      </c>
    </row>
    <row r="302" spans="1:7" ht="14.85" customHeight="1">
      <c r="A302" s="16" t="s">
        <v>4</v>
      </c>
      <c r="B302" s="35">
        <v>3.2770000000000001</v>
      </c>
      <c r="C302" s="32" t="s">
        <v>15</v>
      </c>
      <c r="D302" s="45">
        <f>D281+D285+D289+D293+D297+D301</f>
        <v>33738</v>
      </c>
      <c r="E302" s="45">
        <f t="shared" ref="E302:G302" si="69">E281+E285+E289+E293+E297+E301</f>
        <v>56150</v>
      </c>
      <c r="F302" s="45">
        <f t="shared" si="69"/>
        <v>32508</v>
      </c>
      <c r="G302" s="45">
        <f t="shared" si="69"/>
        <v>44949</v>
      </c>
    </row>
    <row r="303" spans="1:7" ht="14.85" customHeight="1">
      <c r="A303" s="99" t="s">
        <v>4</v>
      </c>
      <c r="B303" s="107">
        <v>3</v>
      </c>
      <c r="C303" s="108" t="s">
        <v>19</v>
      </c>
      <c r="D303" s="59">
        <f t="shared" ref="D303:G303" si="70">D302+D276</f>
        <v>51349</v>
      </c>
      <c r="E303" s="59">
        <f t="shared" si="70"/>
        <v>76210</v>
      </c>
      <c r="F303" s="59">
        <f t="shared" si="70"/>
        <v>52568</v>
      </c>
      <c r="G303" s="59">
        <f t="shared" si="70"/>
        <v>67071</v>
      </c>
    </row>
    <row r="304" spans="1:7" ht="11.25" customHeight="1">
      <c r="A304" s="16"/>
      <c r="B304" s="40"/>
      <c r="C304" s="41"/>
      <c r="D304" s="33"/>
      <c r="E304" s="33"/>
      <c r="F304" s="33"/>
      <c r="G304" s="33"/>
    </row>
    <row r="305" spans="1:7">
      <c r="A305" s="16"/>
      <c r="B305" s="40">
        <v>4</v>
      </c>
      <c r="C305" s="41" t="s">
        <v>130</v>
      </c>
      <c r="D305" s="33"/>
      <c r="E305" s="33"/>
      <c r="F305" s="33"/>
      <c r="G305" s="33"/>
    </row>
    <row r="306" spans="1:7">
      <c r="A306" s="16"/>
      <c r="B306" s="35">
        <v>4.2770000000000001</v>
      </c>
      <c r="C306" s="32" t="s">
        <v>15</v>
      </c>
      <c r="D306" s="53"/>
      <c r="E306" s="53"/>
      <c r="F306" s="53"/>
      <c r="G306" s="33"/>
    </row>
    <row r="307" spans="1:7" ht="15" customHeight="1">
      <c r="A307" s="16"/>
      <c r="B307" s="69">
        <v>33</v>
      </c>
      <c r="C307" s="66" t="s">
        <v>194</v>
      </c>
      <c r="D307" s="53"/>
      <c r="E307" s="53"/>
      <c r="F307" s="53"/>
      <c r="G307" s="33"/>
    </row>
    <row r="308" spans="1:7" ht="15" customHeight="1">
      <c r="A308" s="16"/>
      <c r="B308" s="40">
        <v>30</v>
      </c>
      <c r="C308" s="41" t="s">
        <v>61</v>
      </c>
      <c r="D308" s="53"/>
      <c r="E308" s="53"/>
      <c r="F308" s="53"/>
      <c r="G308" s="33"/>
    </row>
    <row r="309" spans="1:7" ht="15" customHeight="1">
      <c r="A309" s="16"/>
      <c r="B309" s="40" t="s">
        <v>62</v>
      </c>
      <c r="C309" s="42" t="s">
        <v>63</v>
      </c>
      <c r="D309" s="43">
        <v>0</v>
      </c>
      <c r="E309" s="53">
        <v>1</v>
      </c>
      <c r="F309" s="53">
        <v>1</v>
      </c>
      <c r="G309" s="44">
        <v>0</v>
      </c>
    </row>
    <row r="310" spans="1:7" ht="15" customHeight="1">
      <c r="A310" s="16"/>
      <c r="B310" s="40" t="s">
        <v>64</v>
      </c>
      <c r="C310" s="42" t="s">
        <v>65</v>
      </c>
      <c r="D310" s="43">
        <v>0</v>
      </c>
      <c r="E310" s="53">
        <v>1</v>
      </c>
      <c r="F310" s="53">
        <v>1</v>
      </c>
      <c r="G310" s="44">
        <v>0</v>
      </c>
    </row>
    <row r="311" spans="1:7" ht="15" customHeight="1">
      <c r="A311" s="16"/>
      <c r="B311" s="40" t="s">
        <v>66</v>
      </c>
      <c r="C311" s="42" t="s">
        <v>233</v>
      </c>
      <c r="D311" s="36">
        <v>0</v>
      </c>
      <c r="E311" s="54">
        <v>1</v>
      </c>
      <c r="F311" s="54">
        <v>1</v>
      </c>
      <c r="G311" s="119">
        <v>0</v>
      </c>
    </row>
    <row r="312" spans="1:7" ht="15" customHeight="1">
      <c r="A312" s="16" t="s">
        <v>4</v>
      </c>
      <c r="B312" s="69">
        <v>33</v>
      </c>
      <c r="C312" s="66" t="s">
        <v>194</v>
      </c>
      <c r="D312" s="36">
        <f t="shared" ref="D312:F312" si="71">SUM(D309:D311)</f>
        <v>0</v>
      </c>
      <c r="E312" s="54">
        <f t="shared" si="71"/>
        <v>3</v>
      </c>
      <c r="F312" s="54">
        <f t="shared" si="71"/>
        <v>3</v>
      </c>
      <c r="G312" s="36">
        <f>SUM(G309:G311)</f>
        <v>0</v>
      </c>
    </row>
    <row r="313" spans="1:7">
      <c r="A313" s="16" t="s">
        <v>4</v>
      </c>
      <c r="B313" s="35">
        <v>4.2770000000000001</v>
      </c>
      <c r="C313" s="32" t="s">
        <v>15</v>
      </c>
      <c r="D313" s="37">
        <f t="shared" ref="D313:F313" si="72">D312</f>
        <v>0</v>
      </c>
      <c r="E313" s="47">
        <f t="shared" si="72"/>
        <v>3</v>
      </c>
      <c r="F313" s="47">
        <f t="shared" si="72"/>
        <v>3</v>
      </c>
      <c r="G313" s="37">
        <f t="shared" ref="G313" si="73">G312</f>
        <v>0</v>
      </c>
    </row>
    <row r="314" spans="1:7">
      <c r="A314" s="16" t="s">
        <v>4</v>
      </c>
      <c r="B314" s="40">
        <v>4</v>
      </c>
      <c r="C314" s="41" t="s">
        <v>130</v>
      </c>
      <c r="D314" s="36">
        <f>D313</f>
        <v>0</v>
      </c>
      <c r="E314" s="54">
        <f t="shared" ref="E314:G314" si="74">E313</f>
        <v>3</v>
      </c>
      <c r="F314" s="54">
        <f t="shared" si="74"/>
        <v>3</v>
      </c>
      <c r="G314" s="36">
        <f t="shared" si="74"/>
        <v>0</v>
      </c>
    </row>
    <row r="315" spans="1:7" ht="11.45" customHeight="1">
      <c r="A315" s="16"/>
      <c r="B315" s="40"/>
      <c r="C315" s="41"/>
      <c r="D315" s="33"/>
      <c r="E315" s="33"/>
      <c r="F315" s="33"/>
      <c r="G315" s="33"/>
    </row>
    <row r="316" spans="1:7" ht="13.5" customHeight="1">
      <c r="A316" s="16"/>
      <c r="B316" s="40">
        <v>80</v>
      </c>
      <c r="C316" s="41" t="s">
        <v>20</v>
      </c>
      <c r="D316" s="33"/>
      <c r="E316" s="33"/>
      <c r="F316" s="33"/>
      <c r="G316" s="33"/>
    </row>
    <row r="317" spans="1:7" ht="28.5" customHeight="1">
      <c r="A317" s="16"/>
      <c r="B317" s="35">
        <v>80.19</v>
      </c>
      <c r="C317" s="32" t="s">
        <v>135</v>
      </c>
      <c r="D317" s="33"/>
      <c r="E317" s="33"/>
      <c r="F317" s="33"/>
      <c r="G317" s="33"/>
    </row>
    <row r="318" spans="1:7" ht="39.75" customHeight="1">
      <c r="A318" s="16"/>
      <c r="B318" s="40">
        <v>60</v>
      </c>
      <c r="C318" s="41" t="s">
        <v>320</v>
      </c>
      <c r="D318" s="18"/>
      <c r="E318" s="18"/>
      <c r="F318" s="18"/>
      <c r="G318" s="18"/>
    </row>
    <row r="319" spans="1:7" ht="13.9" customHeight="1">
      <c r="A319" s="16"/>
      <c r="B319" s="40" t="s">
        <v>319</v>
      </c>
      <c r="C319" s="41" t="s">
        <v>180</v>
      </c>
      <c r="D319" s="119">
        <v>0</v>
      </c>
      <c r="E319" s="119">
        <v>0</v>
      </c>
      <c r="F319" s="119">
        <v>0</v>
      </c>
      <c r="G319" s="54">
        <v>1000</v>
      </c>
    </row>
    <row r="320" spans="1:7" ht="40.700000000000003" customHeight="1">
      <c r="A320" s="16" t="s">
        <v>4</v>
      </c>
      <c r="B320" s="40">
        <v>60</v>
      </c>
      <c r="C320" s="41" t="s">
        <v>320</v>
      </c>
      <c r="D320" s="119">
        <f t="shared" ref="D320:G320" si="75">SUM(D319:D319)</f>
        <v>0</v>
      </c>
      <c r="E320" s="119">
        <f t="shared" si="75"/>
        <v>0</v>
      </c>
      <c r="F320" s="119">
        <f t="shared" si="75"/>
        <v>0</v>
      </c>
      <c r="G320" s="116">
        <f t="shared" si="75"/>
        <v>1000</v>
      </c>
    </row>
    <row r="321" spans="1:7" ht="27" customHeight="1">
      <c r="A321" s="16" t="s">
        <v>4</v>
      </c>
      <c r="B321" s="35">
        <v>80.19</v>
      </c>
      <c r="C321" s="32" t="s">
        <v>135</v>
      </c>
      <c r="D321" s="120">
        <f>D320</f>
        <v>0</v>
      </c>
      <c r="E321" s="120">
        <f t="shared" ref="E321:G321" si="76">E320</f>
        <v>0</v>
      </c>
      <c r="F321" s="120">
        <f t="shared" si="76"/>
        <v>0</v>
      </c>
      <c r="G321" s="110">
        <f t="shared" si="76"/>
        <v>1000</v>
      </c>
    </row>
    <row r="322" spans="1:7" ht="13.5" customHeight="1">
      <c r="A322" s="16"/>
      <c r="B322" s="40"/>
      <c r="C322" s="41"/>
      <c r="D322" s="33"/>
      <c r="E322" s="33"/>
      <c r="F322" s="33"/>
      <c r="G322" s="33"/>
    </row>
    <row r="323" spans="1:7" ht="13.5" customHeight="1">
      <c r="A323" s="16"/>
      <c r="B323" s="35">
        <v>80.8</v>
      </c>
      <c r="C323" s="32" t="s">
        <v>16</v>
      </c>
      <c r="D323" s="18"/>
      <c r="E323" s="18"/>
      <c r="F323" s="18"/>
      <c r="G323" s="18"/>
    </row>
    <row r="324" spans="1:7" ht="13.9" customHeight="1">
      <c r="A324" s="16"/>
      <c r="B324" s="40">
        <v>67</v>
      </c>
      <c r="C324" s="41" t="s">
        <v>183</v>
      </c>
      <c r="D324" s="18"/>
      <c r="E324" s="18"/>
      <c r="F324" s="18"/>
      <c r="G324" s="18"/>
    </row>
    <row r="325" spans="1:7" ht="13.9" customHeight="1">
      <c r="A325" s="16"/>
      <c r="B325" s="40" t="s">
        <v>184</v>
      </c>
      <c r="C325" s="41" t="s">
        <v>180</v>
      </c>
      <c r="D325" s="72">
        <v>270</v>
      </c>
      <c r="E325" s="44">
        <v>0</v>
      </c>
      <c r="F325" s="44">
        <v>0</v>
      </c>
      <c r="G325" s="43">
        <v>0</v>
      </c>
    </row>
    <row r="326" spans="1:7" ht="13.9" customHeight="1">
      <c r="A326" s="16"/>
      <c r="B326" s="40" t="s">
        <v>227</v>
      </c>
      <c r="C326" s="41" t="s">
        <v>179</v>
      </c>
      <c r="D326" s="73">
        <v>884</v>
      </c>
      <c r="E326" s="73">
        <v>839</v>
      </c>
      <c r="F326" s="73">
        <v>839</v>
      </c>
      <c r="G326" s="54">
        <v>1356</v>
      </c>
    </row>
    <row r="327" spans="1:7" ht="13.9" customHeight="1">
      <c r="A327" s="16" t="s">
        <v>4</v>
      </c>
      <c r="B327" s="40">
        <v>67</v>
      </c>
      <c r="C327" s="41" t="s">
        <v>183</v>
      </c>
      <c r="D327" s="73">
        <f t="shared" ref="D327:F327" si="77">SUM(D325:D326)</f>
        <v>1154</v>
      </c>
      <c r="E327" s="73">
        <f t="shared" si="77"/>
        <v>839</v>
      </c>
      <c r="F327" s="73">
        <f t="shared" si="77"/>
        <v>839</v>
      </c>
      <c r="G327" s="116">
        <f t="shared" ref="G327" si="78">SUM(G325:G326)</f>
        <v>1356</v>
      </c>
    </row>
    <row r="328" spans="1:7" ht="13.9" customHeight="1">
      <c r="A328" s="16"/>
      <c r="B328" s="40"/>
      <c r="C328" s="41"/>
      <c r="D328" s="72"/>
      <c r="E328" s="72"/>
      <c r="F328" s="72"/>
      <c r="G328" s="18"/>
    </row>
    <row r="329" spans="1:7" ht="15" customHeight="1">
      <c r="A329" s="16"/>
      <c r="B329" s="74">
        <v>68</v>
      </c>
      <c r="C329" s="62" t="s">
        <v>199</v>
      </c>
      <c r="D329" s="72"/>
      <c r="E329" s="72"/>
      <c r="F329" s="72"/>
      <c r="G329" s="72"/>
    </row>
    <row r="330" spans="1:7" ht="15" customHeight="1">
      <c r="A330" s="16"/>
      <c r="B330" s="77" t="s">
        <v>198</v>
      </c>
      <c r="C330" s="62" t="s">
        <v>157</v>
      </c>
      <c r="D330" s="44">
        <v>0</v>
      </c>
      <c r="E330" s="72">
        <v>300</v>
      </c>
      <c r="F330" s="72">
        <v>300</v>
      </c>
      <c r="G330" s="72">
        <v>300</v>
      </c>
    </row>
    <row r="331" spans="1:7" ht="15" customHeight="1">
      <c r="A331" s="16" t="s">
        <v>4</v>
      </c>
      <c r="B331" s="74">
        <v>68</v>
      </c>
      <c r="C331" s="62" t="s">
        <v>199</v>
      </c>
      <c r="D331" s="120">
        <f t="shared" ref="D331:G331" si="79">D330</f>
        <v>0</v>
      </c>
      <c r="E331" s="110">
        <f t="shared" si="79"/>
        <v>300</v>
      </c>
      <c r="F331" s="110">
        <f t="shared" si="79"/>
        <v>300</v>
      </c>
      <c r="G331" s="110">
        <f t="shared" si="79"/>
        <v>300</v>
      </c>
    </row>
    <row r="332" spans="1:7" ht="15" customHeight="1">
      <c r="A332" s="16"/>
      <c r="B332" s="74"/>
      <c r="C332" s="62"/>
      <c r="D332" s="129"/>
      <c r="E332" s="130"/>
      <c r="F332" s="129"/>
      <c r="G332" s="130"/>
    </row>
    <row r="333" spans="1:7">
      <c r="B333" s="139">
        <v>69</v>
      </c>
      <c r="C333" s="140" t="s">
        <v>310</v>
      </c>
      <c r="D333" s="72"/>
      <c r="E333" s="72"/>
      <c r="F333" s="72"/>
      <c r="G333" s="72"/>
    </row>
    <row r="334" spans="1:7">
      <c r="B334" s="139" t="s">
        <v>312</v>
      </c>
      <c r="C334" s="140" t="s">
        <v>157</v>
      </c>
      <c r="D334" s="119">
        <v>0</v>
      </c>
      <c r="E334" s="119">
        <v>0</v>
      </c>
      <c r="F334" s="119">
        <v>0</v>
      </c>
      <c r="G334" s="73">
        <v>500</v>
      </c>
    </row>
    <row r="335" spans="1:7">
      <c r="A335" s="3" t="s">
        <v>4</v>
      </c>
      <c r="B335" s="139">
        <v>69</v>
      </c>
      <c r="C335" s="140" t="s">
        <v>310</v>
      </c>
      <c r="D335" s="119">
        <f t="shared" ref="D335:G335" si="80">D334</f>
        <v>0</v>
      </c>
      <c r="E335" s="119">
        <f t="shared" si="80"/>
        <v>0</v>
      </c>
      <c r="F335" s="119">
        <f t="shared" si="80"/>
        <v>0</v>
      </c>
      <c r="G335" s="73">
        <f t="shared" si="80"/>
        <v>500</v>
      </c>
    </row>
    <row r="336" spans="1:7">
      <c r="B336" s="139"/>
      <c r="C336" s="140"/>
      <c r="D336" s="72"/>
      <c r="E336" s="44"/>
      <c r="F336" s="44"/>
      <c r="G336" s="44"/>
    </row>
    <row r="337" spans="1:7" s="118" customFormat="1" ht="13.9" customHeight="1">
      <c r="A337" s="104"/>
      <c r="B337" s="141" t="s">
        <v>324</v>
      </c>
      <c r="C337" s="104" t="s">
        <v>323</v>
      </c>
      <c r="D337" s="53"/>
      <c r="E337" s="53"/>
      <c r="F337" s="53"/>
      <c r="G337" s="43"/>
    </row>
    <row r="338" spans="1:7" s="118" customFormat="1" ht="13.9" customHeight="1">
      <c r="A338" s="104"/>
      <c r="B338" s="105" t="s">
        <v>325</v>
      </c>
      <c r="C338" s="104" t="s">
        <v>157</v>
      </c>
      <c r="D338" s="43">
        <v>0</v>
      </c>
      <c r="E338" s="43">
        <v>0</v>
      </c>
      <c r="F338" s="43">
        <v>0</v>
      </c>
      <c r="G338" s="53">
        <v>2412</v>
      </c>
    </row>
    <row r="339" spans="1:7" s="118" customFormat="1" ht="13.9" customHeight="1">
      <c r="A339" s="104" t="s">
        <v>4</v>
      </c>
      <c r="B339" s="141" t="s">
        <v>324</v>
      </c>
      <c r="C339" s="104" t="s">
        <v>323</v>
      </c>
      <c r="D339" s="37">
        <f>D338</f>
        <v>0</v>
      </c>
      <c r="E339" s="37">
        <f t="shared" ref="E339:G339" si="81">E338</f>
        <v>0</v>
      </c>
      <c r="F339" s="37">
        <f t="shared" si="81"/>
        <v>0</v>
      </c>
      <c r="G339" s="47">
        <f t="shared" si="81"/>
        <v>2412</v>
      </c>
    </row>
    <row r="340" spans="1:7" ht="13.9" customHeight="1">
      <c r="A340" s="16" t="s">
        <v>4</v>
      </c>
      <c r="B340" s="35">
        <v>80.8</v>
      </c>
      <c r="C340" s="32" t="s">
        <v>16</v>
      </c>
      <c r="D340" s="102">
        <f>D327+D331+D335+D339</f>
        <v>1154</v>
      </c>
      <c r="E340" s="102">
        <f t="shared" ref="E340:F340" si="82">E327+E331+E335+E339</f>
        <v>1139</v>
      </c>
      <c r="F340" s="102">
        <f t="shared" si="82"/>
        <v>1139</v>
      </c>
      <c r="G340" s="102">
        <f>G327+G331+G335+G339</f>
        <v>4568</v>
      </c>
    </row>
    <row r="341" spans="1:7" ht="13.9" customHeight="1">
      <c r="A341" s="16" t="s">
        <v>4</v>
      </c>
      <c r="B341" s="6">
        <v>80</v>
      </c>
      <c r="C341" s="41" t="s">
        <v>20</v>
      </c>
      <c r="D341" s="33">
        <f t="shared" ref="D341:G341" si="83">D340+D321</f>
        <v>1154</v>
      </c>
      <c r="E341" s="33">
        <f t="shared" si="83"/>
        <v>1139</v>
      </c>
      <c r="F341" s="33">
        <f t="shared" si="83"/>
        <v>1139</v>
      </c>
      <c r="G341" s="33">
        <f t="shared" si="83"/>
        <v>5568</v>
      </c>
    </row>
    <row r="342" spans="1:7" ht="29.1" customHeight="1">
      <c r="A342" s="99" t="s">
        <v>4</v>
      </c>
      <c r="B342" s="162">
        <v>2225</v>
      </c>
      <c r="C342" s="101" t="s">
        <v>311</v>
      </c>
      <c r="D342" s="45">
        <f t="shared" ref="D342:G342" si="84">D341+D303+D268+D150+D314</f>
        <v>434186</v>
      </c>
      <c r="E342" s="45">
        <f t="shared" si="84"/>
        <v>605280</v>
      </c>
      <c r="F342" s="45">
        <f t="shared" si="84"/>
        <v>553553</v>
      </c>
      <c r="G342" s="45">
        <f t="shared" si="84"/>
        <v>669236</v>
      </c>
    </row>
    <row r="343" spans="1:7" ht="13.9" customHeight="1">
      <c r="A343" s="94"/>
      <c r="B343" s="17"/>
      <c r="C343" s="75"/>
      <c r="D343" s="18"/>
      <c r="E343" s="18"/>
      <c r="F343" s="18"/>
      <c r="G343" s="18"/>
    </row>
    <row r="344" spans="1:7" ht="13.9" customHeight="1">
      <c r="A344" s="16" t="s">
        <v>6</v>
      </c>
      <c r="B344" s="38">
        <v>2235</v>
      </c>
      <c r="C344" s="32" t="s">
        <v>0</v>
      </c>
      <c r="D344" s="18"/>
      <c r="E344" s="18"/>
      <c r="F344" s="18"/>
      <c r="G344" s="18"/>
    </row>
    <row r="345" spans="1:7" ht="13.9" customHeight="1">
      <c r="A345" s="16"/>
      <c r="B345" s="40">
        <v>1</v>
      </c>
      <c r="C345" s="41" t="s">
        <v>185</v>
      </c>
      <c r="D345" s="18"/>
      <c r="E345" s="18"/>
      <c r="F345" s="18"/>
      <c r="G345" s="18"/>
    </row>
    <row r="346" spans="1:7" ht="13.9" customHeight="1">
      <c r="A346" s="16"/>
      <c r="B346" s="35">
        <v>1.2</v>
      </c>
      <c r="C346" s="32" t="s">
        <v>186</v>
      </c>
      <c r="D346" s="18"/>
      <c r="E346" s="18"/>
      <c r="F346" s="18"/>
      <c r="G346" s="18"/>
    </row>
    <row r="347" spans="1:7" ht="27.95" customHeight="1">
      <c r="A347" s="16"/>
      <c r="B347" s="6">
        <v>67</v>
      </c>
      <c r="C347" s="41" t="s">
        <v>187</v>
      </c>
      <c r="D347" s="18"/>
      <c r="E347" s="18"/>
      <c r="F347" s="18"/>
      <c r="G347" s="18"/>
    </row>
    <row r="348" spans="1:7" ht="13.9" customHeight="1">
      <c r="A348" s="16"/>
      <c r="B348" s="6" t="s">
        <v>188</v>
      </c>
      <c r="C348" s="41" t="s">
        <v>157</v>
      </c>
      <c r="D348" s="72">
        <v>17700</v>
      </c>
      <c r="E348" s="72">
        <v>30000</v>
      </c>
      <c r="F348" s="72">
        <f>30000-11155</f>
        <v>18845</v>
      </c>
      <c r="G348" s="54">
        <v>30000</v>
      </c>
    </row>
    <row r="349" spans="1:7" ht="27.95" customHeight="1">
      <c r="A349" s="16" t="s">
        <v>4</v>
      </c>
      <c r="B349" s="6">
        <v>67</v>
      </c>
      <c r="C349" s="41" t="s">
        <v>187</v>
      </c>
      <c r="D349" s="110">
        <f t="shared" ref="D349:G359" si="85">D348</f>
        <v>17700</v>
      </c>
      <c r="E349" s="110">
        <f t="shared" si="85"/>
        <v>30000</v>
      </c>
      <c r="F349" s="110">
        <f t="shared" si="85"/>
        <v>18845</v>
      </c>
      <c r="G349" s="102">
        <f t="shared" si="85"/>
        <v>30000</v>
      </c>
    </row>
    <row r="350" spans="1:7">
      <c r="A350" s="16"/>
      <c r="B350" s="6"/>
      <c r="C350" s="41"/>
      <c r="D350" s="129"/>
      <c r="E350" s="130"/>
      <c r="F350" s="130"/>
      <c r="G350" s="131"/>
    </row>
    <row r="351" spans="1:7">
      <c r="A351" s="16"/>
      <c r="B351" s="6">
        <v>68</v>
      </c>
      <c r="C351" s="41" t="s">
        <v>279</v>
      </c>
      <c r="D351" s="18"/>
      <c r="E351" s="18"/>
      <c r="F351" s="18"/>
      <c r="G351" s="18"/>
    </row>
    <row r="352" spans="1:7" ht="13.9" customHeight="1">
      <c r="A352" s="16"/>
      <c r="B352" s="6" t="s">
        <v>198</v>
      </c>
      <c r="C352" s="41" t="s">
        <v>157</v>
      </c>
      <c r="D352" s="44">
        <v>0</v>
      </c>
      <c r="E352" s="72">
        <v>500</v>
      </c>
      <c r="F352" s="72">
        <v>500</v>
      </c>
      <c r="G352" s="36">
        <v>0</v>
      </c>
    </row>
    <row r="353" spans="1:7">
      <c r="A353" s="16" t="s">
        <v>4</v>
      </c>
      <c r="B353" s="6">
        <v>68</v>
      </c>
      <c r="C353" s="41" t="s">
        <v>279</v>
      </c>
      <c r="D353" s="120">
        <f t="shared" ref="D353:G353" si="86">D352</f>
        <v>0</v>
      </c>
      <c r="E353" s="110">
        <f t="shared" si="86"/>
        <v>500</v>
      </c>
      <c r="F353" s="110">
        <f t="shared" si="86"/>
        <v>500</v>
      </c>
      <c r="G353" s="120">
        <f t="shared" si="86"/>
        <v>0</v>
      </c>
    </row>
    <row r="354" spans="1:7">
      <c r="A354" s="16"/>
      <c r="B354" s="6"/>
      <c r="C354" s="41"/>
      <c r="D354" s="129"/>
      <c r="E354" s="129"/>
      <c r="F354" s="129"/>
      <c r="G354" s="131"/>
    </row>
    <row r="355" spans="1:7">
      <c r="A355" s="16"/>
      <c r="B355" s="6">
        <v>69</v>
      </c>
      <c r="C355" s="41" t="s">
        <v>318</v>
      </c>
      <c r="D355" s="44"/>
      <c r="E355" s="44"/>
      <c r="F355" s="44"/>
      <c r="G355" s="18"/>
    </row>
    <row r="356" spans="1:7">
      <c r="A356" s="16"/>
      <c r="B356" s="6" t="s">
        <v>312</v>
      </c>
      <c r="C356" s="41" t="s">
        <v>157</v>
      </c>
      <c r="D356" s="44">
        <v>0</v>
      </c>
      <c r="E356" s="44">
        <v>0</v>
      </c>
      <c r="F356" s="44">
        <v>0</v>
      </c>
      <c r="G356" s="54">
        <v>1000</v>
      </c>
    </row>
    <row r="357" spans="1:7">
      <c r="A357" s="16" t="s">
        <v>4</v>
      </c>
      <c r="B357" s="6">
        <v>69</v>
      </c>
      <c r="C357" s="41" t="s">
        <v>318</v>
      </c>
      <c r="D357" s="120">
        <f>D356</f>
        <v>0</v>
      </c>
      <c r="E357" s="120">
        <f t="shared" ref="E357:F357" si="87">E356</f>
        <v>0</v>
      </c>
      <c r="F357" s="120">
        <f t="shared" si="87"/>
        <v>0</v>
      </c>
      <c r="G357" s="110">
        <f>G356</f>
        <v>1000</v>
      </c>
    </row>
    <row r="358" spans="1:7" ht="13.9" customHeight="1">
      <c r="A358" s="16" t="s">
        <v>4</v>
      </c>
      <c r="B358" s="35">
        <v>1.2</v>
      </c>
      <c r="C358" s="32" t="s">
        <v>186</v>
      </c>
      <c r="D358" s="110">
        <f>D349+D353+D357</f>
        <v>17700</v>
      </c>
      <c r="E358" s="110">
        <f t="shared" ref="E358:G358" si="88">E349+E353+E357</f>
        <v>30500</v>
      </c>
      <c r="F358" s="110">
        <f t="shared" si="88"/>
        <v>19345</v>
      </c>
      <c r="G358" s="110">
        <f t="shared" si="88"/>
        <v>31000</v>
      </c>
    </row>
    <row r="359" spans="1:7" ht="13.9" customHeight="1">
      <c r="A359" s="16" t="s">
        <v>4</v>
      </c>
      <c r="B359" s="40">
        <v>1</v>
      </c>
      <c r="C359" s="41" t="s">
        <v>185</v>
      </c>
      <c r="D359" s="110">
        <f t="shared" si="85"/>
        <v>17700</v>
      </c>
      <c r="E359" s="110">
        <f t="shared" si="85"/>
        <v>30500</v>
      </c>
      <c r="F359" s="110">
        <f t="shared" si="85"/>
        <v>19345</v>
      </c>
      <c r="G359" s="102">
        <f t="shared" si="85"/>
        <v>31000</v>
      </c>
    </row>
    <row r="360" spans="1:7" ht="14.1" customHeight="1">
      <c r="A360" s="16" t="s">
        <v>4</v>
      </c>
      <c r="B360" s="38">
        <v>2235</v>
      </c>
      <c r="C360" s="32" t="s">
        <v>0</v>
      </c>
      <c r="D360" s="45">
        <f>D359</f>
        <v>17700</v>
      </c>
      <c r="E360" s="45">
        <f t="shared" ref="E360:G360" si="89">E359</f>
        <v>30500</v>
      </c>
      <c r="F360" s="45">
        <f t="shared" si="89"/>
        <v>19345</v>
      </c>
      <c r="G360" s="45">
        <f t="shared" si="89"/>
        <v>31000</v>
      </c>
    </row>
    <row r="361" spans="1:7" ht="14.1" customHeight="1">
      <c r="A361" s="78" t="s">
        <v>4</v>
      </c>
      <c r="B361" s="79"/>
      <c r="C361" s="80" t="s">
        <v>5</v>
      </c>
      <c r="D361" s="45">
        <f>D360+D342</f>
        <v>451886</v>
      </c>
      <c r="E361" s="45">
        <f t="shared" ref="E361:F361" si="90">E360+E342</f>
        <v>635780</v>
      </c>
      <c r="F361" s="45">
        <f t="shared" si="90"/>
        <v>572898</v>
      </c>
      <c r="G361" s="45">
        <f>G360+G342</f>
        <v>700236</v>
      </c>
    </row>
    <row r="362" spans="1:7" ht="9.9499999999999993" customHeight="1">
      <c r="C362" s="81"/>
      <c r="D362" s="33"/>
      <c r="E362" s="33"/>
      <c r="F362" s="33"/>
      <c r="G362" s="33"/>
    </row>
    <row r="363" spans="1:7">
      <c r="C363" s="49" t="s">
        <v>23</v>
      </c>
      <c r="D363" s="18"/>
      <c r="E363" s="18"/>
      <c r="F363" s="18"/>
      <c r="G363" s="18"/>
    </row>
    <row r="364" spans="1:7" ht="25.5">
      <c r="A364" s="82" t="s">
        <v>6</v>
      </c>
      <c r="B364" s="84">
        <v>4202</v>
      </c>
      <c r="C364" s="83" t="s">
        <v>38</v>
      </c>
      <c r="D364" s="18"/>
      <c r="E364" s="18"/>
      <c r="F364" s="18"/>
      <c r="G364" s="18"/>
    </row>
    <row r="365" spans="1:7" ht="14.1" customHeight="1">
      <c r="A365" s="16"/>
      <c r="B365" s="85">
        <v>4</v>
      </c>
      <c r="C365" s="86" t="s">
        <v>36</v>
      </c>
      <c r="D365" s="18"/>
      <c r="E365" s="18"/>
      <c r="F365" s="18"/>
      <c r="G365" s="18"/>
    </row>
    <row r="366" spans="1:7" ht="14.1" customHeight="1">
      <c r="A366" s="16"/>
      <c r="B366" s="35">
        <v>4.7960000000000003</v>
      </c>
      <c r="C366" s="32" t="s">
        <v>35</v>
      </c>
      <c r="D366" s="18"/>
      <c r="E366" s="18"/>
      <c r="F366" s="18"/>
      <c r="G366" s="18"/>
    </row>
    <row r="367" spans="1:7" ht="14.1" customHeight="1">
      <c r="A367" s="16"/>
      <c r="B367" s="85">
        <v>60</v>
      </c>
      <c r="C367" s="42" t="s">
        <v>37</v>
      </c>
      <c r="D367" s="72"/>
      <c r="E367" s="44"/>
      <c r="F367" s="44"/>
      <c r="G367" s="44"/>
    </row>
    <row r="368" spans="1:7" ht="14.1" customHeight="1">
      <c r="A368" s="16"/>
      <c r="B368" s="46" t="s">
        <v>251</v>
      </c>
      <c r="C368" s="62" t="s">
        <v>243</v>
      </c>
      <c r="D368" s="72">
        <v>14230</v>
      </c>
      <c r="E368" s="44">
        <v>0</v>
      </c>
      <c r="F368" s="44">
        <v>0</v>
      </c>
      <c r="G368" s="44">
        <v>0</v>
      </c>
    </row>
    <row r="369" spans="1:7" ht="14.1" customHeight="1">
      <c r="A369" s="16" t="s">
        <v>4</v>
      </c>
      <c r="B369" s="85">
        <v>60</v>
      </c>
      <c r="C369" s="42" t="s">
        <v>37</v>
      </c>
      <c r="D369" s="110">
        <f t="shared" ref="D369:G369" si="91">D368</f>
        <v>14230</v>
      </c>
      <c r="E369" s="120">
        <f t="shared" si="91"/>
        <v>0</v>
      </c>
      <c r="F369" s="120">
        <f t="shared" si="91"/>
        <v>0</v>
      </c>
      <c r="G369" s="120">
        <f t="shared" si="91"/>
        <v>0</v>
      </c>
    </row>
    <row r="370" spans="1:7" ht="14.1" customHeight="1">
      <c r="A370" s="16" t="s">
        <v>4</v>
      </c>
      <c r="B370" s="35">
        <v>4.7960000000000003</v>
      </c>
      <c r="C370" s="32" t="s">
        <v>35</v>
      </c>
      <c r="D370" s="73">
        <f t="shared" ref="D370:G370" si="92">D369</f>
        <v>14230</v>
      </c>
      <c r="E370" s="119">
        <f t="shared" si="92"/>
        <v>0</v>
      </c>
      <c r="F370" s="119">
        <f t="shared" si="92"/>
        <v>0</v>
      </c>
      <c r="G370" s="119">
        <f t="shared" si="92"/>
        <v>0</v>
      </c>
    </row>
    <row r="371" spans="1:7" ht="14.1" customHeight="1">
      <c r="A371" s="16" t="s">
        <v>4</v>
      </c>
      <c r="B371" s="85">
        <v>4</v>
      </c>
      <c r="C371" s="86" t="s">
        <v>36</v>
      </c>
      <c r="D371" s="73">
        <f t="shared" ref="D371:G372" si="93">D370</f>
        <v>14230</v>
      </c>
      <c r="E371" s="119">
        <f t="shared" si="93"/>
        <v>0</v>
      </c>
      <c r="F371" s="119">
        <f t="shared" si="93"/>
        <v>0</v>
      </c>
      <c r="G371" s="119">
        <f t="shared" si="93"/>
        <v>0</v>
      </c>
    </row>
    <row r="372" spans="1:7" ht="25.5">
      <c r="A372" s="82" t="s">
        <v>4</v>
      </c>
      <c r="B372" s="84">
        <v>4202</v>
      </c>
      <c r="C372" s="83" t="s">
        <v>38</v>
      </c>
      <c r="D372" s="110">
        <f t="shared" si="93"/>
        <v>14230</v>
      </c>
      <c r="E372" s="120">
        <f t="shared" si="93"/>
        <v>0</v>
      </c>
      <c r="F372" s="120">
        <f t="shared" si="93"/>
        <v>0</v>
      </c>
      <c r="G372" s="120">
        <f t="shared" si="93"/>
        <v>0</v>
      </c>
    </row>
    <row r="373" spans="1:7">
      <c r="A373" s="16"/>
      <c r="B373" s="6"/>
      <c r="C373" s="32"/>
      <c r="D373" s="117"/>
      <c r="E373" s="117"/>
      <c r="F373" s="117"/>
      <c r="G373" s="117"/>
    </row>
    <row r="374" spans="1:7">
      <c r="A374" s="16"/>
      <c r="B374" s="84">
        <v>4217</v>
      </c>
      <c r="C374" s="83" t="s">
        <v>262</v>
      </c>
      <c r="D374" s="117"/>
      <c r="E374" s="117"/>
      <c r="F374" s="117"/>
      <c r="G374" s="117"/>
    </row>
    <row r="375" spans="1:7" ht="14.25" customHeight="1">
      <c r="A375" s="16"/>
      <c r="B375" s="85">
        <v>3</v>
      </c>
      <c r="C375" s="41" t="s">
        <v>263</v>
      </c>
      <c r="D375" s="117"/>
      <c r="E375" s="117"/>
      <c r="F375" s="117"/>
      <c r="G375" s="117"/>
    </row>
    <row r="376" spans="1:7">
      <c r="A376" s="16"/>
      <c r="B376" s="35">
        <v>3.7890000000000001</v>
      </c>
      <c r="C376" s="124" t="s">
        <v>252</v>
      </c>
      <c r="D376" s="117"/>
      <c r="E376" s="117"/>
      <c r="F376" s="117"/>
      <c r="G376" s="117"/>
    </row>
    <row r="377" spans="1:7" ht="25.5">
      <c r="A377" s="16"/>
      <c r="B377" s="6">
        <v>70</v>
      </c>
      <c r="C377" s="41" t="s">
        <v>264</v>
      </c>
      <c r="D377" s="117"/>
      <c r="E377" s="117"/>
      <c r="F377" s="117"/>
      <c r="G377" s="117"/>
    </row>
    <row r="378" spans="1:7">
      <c r="A378" s="16"/>
      <c r="B378" s="6" t="s">
        <v>265</v>
      </c>
      <c r="C378" s="41" t="s">
        <v>243</v>
      </c>
      <c r="D378" s="72">
        <v>7114</v>
      </c>
      <c r="E378" s="44">
        <v>0</v>
      </c>
      <c r="F378" s="44">
        <v>0</v>
      </c>
      <c r="G378" s="44">
        <v>0</v>
      </c>
    </row>
    <row r="379" spans="1:7" ht="25.5">
      <c r="A379" s="82" t="s">
        <v>4</v>
      </c>
      <c r="B379" s="6">
        <v>70</v>
      </c>
      <c r="C379" s="41" t="s">
        <v>264</v>
      </c>
      <c r="D379" s="110">
        <f t="shared" ref="D379:G382" si="94">D378</f>
        <v>7114</v>
      </c>
      <c r="E379" s="120">
        <f t="shared" si="94"/>
        <v>0</v>
      </c>
      <c r="F379" s="120">
        <f t="shared" si="94"/>
        <v>0</v>
      </c>
      <c r="G379" s="120">
        <f t="shared" si="94"/>
        <v>0</v>
      </c>
    </row>
    <row r="380" spans="1:7">
      <c r="A380" s="82" t="s">
        <v>4</v>
      </c>
      <c r="B380" s="35">
        <v>3.7890000000000001</v>
      </c>
      <c r="C380" s="124" t="s">
        <v>252</v>
      </c>
      <c r="D380" s="110">
        <f t="shared" si="94"/>
        <v>7114</v>
      </c>
      <c r="E380" s="120">
        <f t="shared" si="94"/>
        <v>0</v>
      </c>
      <c r="F380" s="120">
        <f t="shared" si="94"/>
        <v>0</v>
      </c>
      <c r="G380" s="120">
        <f t="shared" si="94"/>
        <v>0</v>
      </c>
    </row>
    <row r="381" spans="1:7" ht="15.75" customHeight="1">
      <c r="A381" s="82" t="s">
        <v>4</v>
      </c>
      <c r="B381" s="85">
        <v>3</v>
      </c>
      <c r="C381" s="41" t="s">
        <v>263</v>
      </c>
      <c r="D381" s="110">
        <f t="shared" si="94"/>
        <v>7114</v>
      </c>
      <c r="E381" s="120">
        <f t="shared" si="94"/>
        <v>0</v>
      </c>
      <c r="F381" s="120">
        <f t="shared" si="94"/>
        <v>0</v>
      </c>
      <c r="G381" s="120">
        <f t="shared" si="94"/>
        <v>0</v>
      </c>
    </row>
    <row r="382" spans="1:7">
      <c r="A382" s="163" t="s">
        <v>4</v>
      </c>
      <c r="B382" s="164">
        <v>4217</v>
      </c>
      <c r="C382" s="165" t="s">
        <v>262</v>
      </c>
      <c r="D382" s="110">
        <f t="shared" si="94"/>
        <v>7114</v>
      </c>
      <c r="E382" s="120">
        <f t="shared" si="94"/>
        <v>0</v>
      </c>
      <c r="F382" s="120">
        <f t="shared" si="94"/>
        <v>0</v>
      </c>
      <c r="G382" s="120">
        <f t="shared" si="94"/>
        <v>0</v>
      </c>
    </row>
    <row r="383" spans="1:7">
      <c r="A383" s="16"/>
      <c r="B383" s="6"/>
      <c r="C383" s="32"/>
      <c r="D383" s="117"/>
      <c r="E383" s="117"/>
      <c r="F383" s="117"/>
      <c r="G383" s="117"/>
    </row>
    <row r="384" spans="1:7" ht="38.25">
      <c r="A384" s="16" t="s">
        <v>6</v>
      </c>
      <c r="B384" s="38">
        <v>4225</v>
      </c>
      <c r="C384" s="32" t="s">
        <v>313</v>
      </c>
      <c r="D384" s="18"/>
      <c r="E384" s="18"/>
      <c r="F384" s="18"/>
      <c r="G384" s="18"/>
    </row>
    <row r="385" spans="1:7" ht="13.9" customHeight="1">
      <c r="A385" s="16"/>
      <c r="B385" s="40">
        <v>1</v>
      </c>
      <c r="C385" s="41" t="s">
        <v>7</v>
      </c>
      <c r="D385" s="18"/>
      <c r="E385" s="18"/>
      <c r="F385" s="18"/>
      <c r="G385" s="18"/>
    </row>
    <row r="386" spans="1:7" ht="13.9" customHeight="1">
      <c r="A386" s="16"/>
      <c r="B386" s="35">
        <v>1.2769999999999999</v>
      </c>
      <c r="C386" s="32" t="s">
        <v>15</v>
      </c>
      <c r="D386" s="18"/>
      <c r="E386" s="18"/>
      <c r="F386" s="18"/>
      <c r="G386" s="18"/>
    </row>
    <row r="387" spans="1:7">
      <c r="A387" s="16"/>
      <c r="B387" s="61">
        <v>50</v>
      </c>
      <c r="C387" s="62" t="s">
        <v>123</v>
      </c>
      <c r="D387" s="72"/>
      <c r="E387" s="72"/>
      <c r="F387" s="72"/>
      <c r="G387" s="72"/>
    </row>
    <row r="388" spans="1:7" ht="25.5">
      <c r="A388" s="16"/>
      <c r="B388" s="61">
        <v>55</v>
      </c>
      <c r="C388" s="62" t="s">
        <v>205</v>
      </c>
      <c r="D388" s="72"/>
      <c r="E388" s="72"/>
      <c r="F388" s="72"/>
      <c r="G388" s="72"/>
    </row>
    <row r="389" spans="1:7">
      <c r="A389" s="16"/>
      <c r="B389" s="61" t="s">
        <v>206</v>
      </c>
      <c r="C389" s="62" t="s">
        <v>207</v>
      </c>
      <c r="D389" s="72">
        <v>44000</v>
      </c>
      <c r="E389" s="72">
        <v>5000</v>
      </c>
      <c r="F389" s="72">
        <v>5000</v>
      </c>
      <c r="G389" s="72">
        <v>20000</v>
      </c>
    </row>
    <row r="390" spans="1:7" ht="25.5">
      <c r="A390" s="16" t="s">
        <v>4</v>
      </c>
      <c r="B390" s="61">
        <v>55</v>
      </c>
      <c r="C390" s="62" t="s">
        <v>205</v>
      </c>
      <c r="D390" s="110">
        <f t="shared" ref="D390:G390" si="95">D389</f>
        <v>44000</v>
      </c>
      <c r="E390" s="110">
        <f t="shared" si="95"/>
        <v>5000</v>
      </c>
      <c r="F390" s="110">
        <f t="shared" si="95"/>
        <v>5000</v>
      </c>
      <c r="G390" s="110">
        <f t="shared" si="95"/>
        <v>20000</v>
      </c>
    </row>
    <row r="391" spans="1:7" ht="13.9" customHeight="1">
      <c r="A391" s="16"/>
      <c r="B391" s="35"/>
      <c r="C391" s="32"/>
      <c r="D391" s="18"/>
      <c r="E391" s="18"/>
      <c r="F391" s="18"/>
      <c r="G391" s="18"/>
    </row>
    <row r="392" spans="1:7" ht="13.9" customHeight="1">
      <c r="A392" s="16"/>
      <c r="B392" s="40">
        <v>60</v>
      </c>
      <c r="C392" s="41" t="s">
        <v>45</v>
      </c>
      <c r="D392" s="18"/>
      <c r="E392" s="18"/>
      <c r="F392" s="18"/>
      <c r="G392" s="18"/>
    </row>
    <row r="393" spans="1:7" ht="27" customHeight="1">
      <c r="A393" s="16"/>
      <c r="B393" s="40" t="s">
        <v>215</v>
      </c>
      <c r="C393" s="41" t="s">
        <v>211</v>
      </c>
      <c r="D393" s="44">
        <v>0</v>
      </c>
      <c r="E393" s="72">
        <v>1</v>
      </c>
      <c r="F393" s="72">
        <v>1</v>
      </c>
      <c r="G393" s="44">
        <v>0</v>
      </c>
    </row>
    <row r="394" spans="1:7" ht="32.25" customHeight="1">
      <c r="A394" s="16"/>
      <c r="B394" s="40" t="s">
        <v>216</v>
      </c>
      <c r="C394" s="41" t="s">
        <v>212</v>
      </c>
      <c r="D394" s="44">
        <v>0</v>
      </c>
      <c r="E394" s="72">
        <v>1</v>
      </c>
      <c r="F394" s="72">
        <v>1</v>
      </c>
      <c r="G394" s="44">
        <v>0</v>
      </c>
    </row>
    <row r="395" spans="1:7" ht="30.75" customHeight="1">
      <c r="A395" s="16"/>
      <c r="B395" s="40" t="s">
        <v>217</v>
      </c>
      <c r="C395" s="41" t="s">
        <v>213</v>
      </c>
      <c r="D395" s="44">
        <v>0</v>
      </c>
      <c r="E395" s="72">
        <v>1</v>
      </c>
      <c r="F395" s="72">
        <v>1</v>
      </c>
      <c r="G395" s="44">
        <v>0</v>
      </c>
    </row>
    <row r="396" spans="1:7" ht="29.1" customHeight="1">
      <c r="A396" s="16"/>
      <c r="B396" s="61" t="s">
        <v>218</v>
      </c>
      <c r="C396" s="62" t="s">
        <v>214</v>
      </c>
      <c r="D396" s="44">
        <v>0</v>
      </c>
      <c r="E396" s="72">
        <v>1</v>
      </c>
      <c r="F396" s="72">
        <v>1</v>
      </c>
      <c r="G396" s="44">
        <v>0</v>
      </c>
    </row>
    <row r="397" spans="1:7">
      <c r="A397" s="16"/>
      <c r="B397" s="61"/>
      <c r="C397" s="62"/>
      <c r="D397" s="44"/>
      <c r="E397" s="44"/>
      <c r="F397" s="44"/>
      <c r="G397" s="72"/>
    </row>
    <row r="398" spans="1:7" ht="19.5" customHeight="1">
      <c r="A398" s="16"/>
      <c r="B398" s="61">
        <v>65</v>
      </c>
      <c r="C398" s="62" t="s">
        <v>280</v>
      </c>
      <c r="D398" s="44"/>
      <c r="E398" s="44"/>
      <c r="F398" s="44"/>
      <c r="G398" s="72"/>
    </row>
    <row r="399" spans="1:7" ht="14.45" customHeight="1">
      <c r="A399" s="16"/>
      <c r="B399" s="61" t="s">
        <v>281</v>
      </c>
      <c r="C399" s="62" t="s">
        <v>254</v>
      </c>
      <c r="D399" s="44">
        <v>0</v>
      </c>
      <c r="E399" s="72">
        <v>50000</v>
      </c>
      <c r="F399" s="72">
        <f>50000-13237</f>
        <v>36763</v>
      </c>
      <c r="G399" s="72">
        <v>50000</v>
      </c>
    </row>
    <row r="400" spans="1:7" ht="20.25" customHeight="1">
      <c r="A400" s="16" t="s">
        <v>4</v>
      </c>
      <c r="B400" s="61">
        <v>65</v>
      </c>
      <c r="C400" s="62" t="s">
        <v>280</v>
      </c>
      <c r="D400" s="120">
        <f t="shared" ref="D400:G400" si="96">SUM(D399)</f>
        <v>0</v>
      </c>
      <c r="E400" s="110">
        <f t="shared" si="96"/>
        <v>50000</v>
      </c>
      <c r="F400" s="110">
        <f t="shared" si="96"/>
        <v>36763</v>
      </c>
      <c r="G400" s="110">
        <f t="shared" si="96"/>
        <v>50000</v>
      </c>
    </row>
    <row r="401" spans="1:7" ht="14.45" customHeight="1">
      <c r="A401" s="16" t="s">
        <v>4</v>
      </c>
      <c r="B401" s="40">
        <v>60</v>
      </c>
      <c r="C401" s="41" t="s">
        <v>45</v>
      </c>
      <c r="D401" s="120">
        <f t="shared" ref="D401:G401" si="97">SUM(D393:D396)+D400</f>
        <v>0</v>
      </c>
      <c r="E401" s="110">
        <f t="shared" si="97"/>
        <v>50004</v>
      </c>
      <c r="F401" s="110">
        <f t="shared" si="97"/>
        <v>36767</v>
      </c>
      <c r="G401" s="110">
        <f t="shared" si="97"/>
        <v>50000</v>
      </c>
    </row>
    <row r="402" spans="1:7" ht="14.45" customHeight="1">
      <c r="A402" s="16" t="s">
        <v>4</v>
      </c>
      <c r="B402" s="61">
        <v>50</v>
      </c>
      <c r="C402" s="62" t="s">
        <v>123</v>
      </c>
      <c r="D402" s="110">
        <f t="shared" ref="D402:G402" si="98">D401+D390</f>
        <v>44000</v>
      </c>
      <c r="E402" s="110">
        <f t="shared" si="98"/>
        <v>55004</v>
      </c>
      <c r="F402" s="110">
        <f t="shared" si="98"/>
        <v>41767</v>
      </c>
      <c r="G402" s="110">
        <f t="shared" si="98"/>
        <v>70000</v>
      </c>
    </row>
    <row r="403" spans="1:7" ht="14.45" customHeight="1">
      <c r="A403" s="16" t="s">
        <v>4</v>
      </c>
      <c r="B403" s="35">
        <v>1.2769999999999999</v>
      </c>
      <c r="C403" s="32" t="s">
        <v>15</v>
      </c>
      <c r="D403" s="110">
        <f t="shared" ref="D403:G403" si="99">D402</f>
        <v>44000</v>
      </c>
      <c r="E403" s="110">
        <f t="shared" si="99"/>
        <v>55004</v>
      </c>
      <c r="F403" s="110">
        <f t="shared" si="99"/>
        <v>41767</v>
      </c>
      <c r="G403" s="110">
        <f t="shared" si="99"/>
        <v>70000</v>
      </c>
    </row>
    <row r="404" spans="1:7" ht="14.45" customHeight="1">
      <c r="A404" s="16" t="s">
        <v>4</v>
      </c>
      <c r="B404" s="40">
        <v>1</v>
      </c>
      <c r="C404" s="41" t="s">
        <v>7</v>
      </c>
      <c r="D404" s="73">
        <f t="shared" ref="D404:G404" si="100">D403</f>
        <v>44000</v>
      </c>
      <c r="E404" s="73">
        <f t="shared" si="100"/>
        <v>55004</v>
      </c>
      <c r="F404" s="73">
        <f t="shared" si="100"/>
        <v>41767</v>
      </c>
      <c r="G404" s="73">
        <f t="shared" si="100"/>
        <v>70000</v>
      </c>
    </row>
    <row r="405" spans="1:7" ht="14.45" customHeight="1">
      <c r="A405" s="16"/>
      <c r="B405" s="38"/>
      <c r="C405" s="32"/>
      <c r="D405" s="18"/>
      <c r="E405" s="18"/>
      <c r="F405" s="18"/>
      <c r="G405" s="18"/>
    </row>
    <row r="406" spans="1:7" ht="14.45" customHeight="1">
      <c r="A406" s="16"/>
      <c r="B406" s="40">
        <v>2</v>
      </c>
      <c r="C406" s="41" t="s">
        <v>18</v>
      </c>
      <c r="D406" s="18"/>
      <c r="E406" s="18"/>
      <c r="F406" s="18"/>
      <c r="G406" s="18"/>
    </row>
    <row r="407" spans="1:7" ht="14.45" customHeight="1">
      <c r="A407" s="16"/>
      <c r="B407" s="35">
        <v>2.2770000000000001</v>
      </c>
      <c r="C407" s="32" t="s">
        <v>15</v>
      </c>
      <c r="D407" s="18"/>
      <c r="E407" s="18"/>
      <c r="F407" s="18"/>
      <c r="G407" s="18"/>
    </row>
    <row r="408" spans="1:7" ht="14.45" customHeight="1">
      <c r="A408" s="16"/>
      <c r="B408" s="40">
        <v>51</v>
      </c>
      <c r="C408" s="123" t="s">
        <v>60</v>
      </c>
      <c r="D408" s="18"/>
      <c r="E408" s="18"/>
      <c r="F408" s="18"/>
      <c r="G408" s="18"/>
    </row>
    <row r="409" spans="1:7" ht="25.5">
      <c r="A409" s="16"/>
      <c r="B409" s="6" t="s">
        <v>54</v>
      </c>
      <c r="C409" s="111" t="s">
        <v>244</v>
      </c>
      <c r="D409" s="44">
        <v>0</v>
      </c>
      <c r="E409" s="72">
        <v>1</v>
      </c>
      <c r="F409" s="72">
        <v>1</v>
      </c>
      <c r="G409" s="44">
        <v>0</v>
      </c>
    </row>
    <row r="410" spans="1:7">
      <c r="A410" s="16" t="s">
        <v>4</v>
      </c>
      <c r="B410" s="40">
        <v>51</v>
      </c>
      <c r="C410" s="41" t="s">
        <v>60</v>
      </c>
      <c r="D410" s="120">
        <f t="shared" ref="D410:G410" si="101">D409</f>
        <v>0</v>
      </c>
      <c r="E410" s="110">
        <f t="shared" si="101"/>
        <v>1</v>
      </c>
      <c r="F410" s="110">
        <f t="shared" si="101"/>
        <v>1</v>
      </c>
      <c r="G410" s="120">
        <f t="shared" si="101"/>
        <v>0</v>
      </c>
    </row>
    <row r="411" spans="1:7" ht="13.15" customHeight="1">
      <c r="A411" s="16"/>
      <c r="B411" s="35"/>
      <c r="C411" s="32"/>
      <c r="D411" s="18"/>
      <c r="E411" s="18"/>
      <c r="F411" s="18"/>
      <c r="G411" s="18"/>
    </row>
    <row r="412" spans="1:7">
      <c r="A412" s="16"/>
      <c r="B412" s="40">
        <v>60</v>
      </c>
      <c r="C412" s="41" t="s">
        <v>45</v>
      </c>
      <c r="D412" s="18"/>
      <c r="E412" s="18"/>
      <c r="F412" s="18"/>
      <c r="G412" s="18"/>
    </row>
    <row r="413" spans="1:7" ht="27" customHeight="1">
      <c r="A413" s="16"/>
      <c r="B413" s="6" t="s">
        <v>47</v>
      </c>
      <c r="C413" s="112" t="s">
        <v>267</v>
      </c>
      <c r="D413" s="44">
        <v>0</v>
      </c>
      <c r="E413" s="72">
        <v>1</v>
      </c>
      <c r="F413" s="72">
        <v>1</v>
      </c>
      <c r="G413" s="44">
        <v>0</v>
      </c>
    </row>
    <row r="414" spans="1:7" ht="27.6" customHeight="1">
      <c r="B414" s="14" t="s">
        <v>48</v>
      </c>
      <c r="C414" s="112" t="s">
        <v>133</v>
      </c>
      <c r="D414" s="44">
        <v>0</v>
      </c>
      <c r="E414" s="72">
        <v>2400</v>
      </c>
      <c r="F414" s="72">
        <v>2400</v>
      </c>
      <c r="G414" s="44">
        <v>0</v>
      </c>
    </row>
    <row r="415" spans="1:7" ht="27.95" customHeight="1">
      <c r="B415" s="14" t="s">
        <v>49</v>
      </c>
      <c r="C415" s="112" t="s">
        <v>81</v>
      </c>
      <c r="D415" s="44">
        <v>0</v>
      </c>
      <c r="E415" s="72">
        <v>1</v>
      </c>
      <c r="F415" s="72">
        <v>1</v>
      </c>
      <c r="G415" s="44">
        <v>0</v>
      </c>
    </row>
    <row r="416" spans="1:7" ht="30.2" customHeight="1">
      <c r="B416" s="14" t="s">
        <v>253</v>
      </c>
      <c r="C416" s="112" t="s">
        <v>261</v>
      </c>
      <c r="D416" s="72">
        <v>4999</v>
      </c>
      <c r="E416" s="72">
        <v>5000</v>
      </c>
      <c r="F416" s="72">
        <v>5000</v>
      </c>
      <c r="G416" s="44">
        <v>0</v>
      </c>
    </row>
    <row r="417" spans="1:7" ht="13.15" customHeight="1">
      <c r="A417" s="3" t="s">
        <v>4</v>
      </c>
      <c r="B417" s="57">
        <v>60</v>
      </c>
      <c r="C417" s="56" t="s">
        <v>45</v>
      </c>
      <c r="D417" s="130">
        <f t="shared" ref="D417:F417" si="102">SUM(D413:D416)</f>
        <v>4999</v>
      </c>
      <c r="E417" s="130">
        <f t="shared" si="102"/>
        <v>7402</v>
      </c>
      <c r="F417" s="130">
        <f t="shared" si="102"/>
        <v>7402</v>
      </c>
      <c r="G417" s="129">
        <f t="shared" ref="G417" si="103">SUM(G413:G416)</f>
        <v>0</v>
      </c>
    </row>
    <row r="418" spans="1:7" ht="13.15" customHeight="1">
      <c r="A418" s="99" t="s">
        <v>4</v>
      </c>
      <c r="B418" s="100">
        <v>2.2770000000000001</v>
      </c>
      <c r="C418" s="101" t="s">
        <v>15</v>
      </c>
      <c r="D418" s="110">
        <f>D410+D417</f>
        <v>4999</v>
      </c>
      <c r="E418" s="110">
        <f t="shared" ref="E418:G418" si="104">E410+E417</f>
        <v>7403</v>
      </c>
      <c r="F418" s="110">
        <f t="shared" si="104"/>
        <v>7403</v>
      </c>
      <c r="G418" s="120">
        <f t="shared" si="104"/>
        <v>0</v>
      </c>
    </row>
    <row r="419" spans="1:7" ht="4.5" customHeight="1">
      <c r="B419" s="35"/>
      <c r="C419" s="32"/>
      <c r="D419" s="72"/>
      <c r="E419" s="72"/>
      <c r="F419" s="72"/>
      <c r="G419" s="72"/>
    </row>
    <row r="420" spans="1:7" ht="13.15" customHeight="1">
      <c r="B420" s="35">
        <v>2.794</v>
      </c>
      <c r="C420" s="32" t="s">
        <v>221</v>
      </c>
      <c r="D420" s="72"/>
      <c r="E420" s="72"/>
      <c r="F420" s="72"/>
      <c r="G420" s="72"/>
    </row>
    <row r="421" spans="1:7" ht="29.25" customHeight="1">
      <c r="B421" s="57">
        <v>60</v>
      </c>
      <c r="C421" s="56" t="s">
        <v>266</v>
      </c>
      <c r="D421" s="72"/>
      <c r="E421" s="72"/>
      <c r="F421" s="72"/>
      <c r="G421" s="72"/>
    </row>
    <row r="422" spans="1:7" ht="13.15" customHeight="1">
      <c r="B422" s="14" t="s">
        <v>22</v>
      </c>
      <c r="C422" s="41" t="s">
        <v>259</v>
      </c>
      <c r="D422" s="44">
        <v>0</v>
      </c>
      <c r="E422" s="72">
        <v>5000</v>
      </c>
      <c r="F422" s="72">
        <v>5000</v>
      </c>
      <c r="G422" s="44">
        <v>0</v>
      </c>
    </row>
    <row r="423" spans="1:7" ht="27" customHeight="1">
      <c r="A423" s="3" t="s">
        <v>4</v>
      </c>
      <c r="B423" s="57">
        <v>60</v>
      </c>
      <c r="C423" s="56" t="s">
        <v>266</v>
      </c>
      <c r="D423" s="120">
        <f t="shared" ref="D423:G424" si="105">D422</f>
        <v>0</v>
      </c>
      <c r="E423" s="110">
        <f t="shared" si="105"/>
        <v>5000</v>
      </c>
      <c r="F423" s="110">
        <f t="shared" si="105"/>
        <v>5000</v>
      </c>
      <c r="G423" s="120">
        <f t="shared" si="105"/>
        <v>0</v>
      </c>
    </row>
    <row r="424" spans="1:7" ht="13.15" customHeight="1">
      <c r="A424" s="16" t="s">
        <v>4</v>
      </c>
      <c r="B424" s="35">
        <v>2.794</v>
      </c>
      <c r="C424" s="32" t="s">
        <v>221</v>
      </c>
      <c r="D424" s="120">
        <f t="shared" si="105"/>
        <v>0</v>
      </c>
      <c r="E424" s="110">
        <f t="shared" si="105"/>
        <v>5000</v>
      </c>
      <c r="F424" s="110">
        <f t="shared" si="105"/>
        <v>5000</v>
      </c>
      <c r="G424" s="120">
        <f t="shared" si="105"/>
        <v>0</v>
      </c>
    </row>
    <row r="425" spans="1:7" ht="13.15" customHeight="1">
      <c r="A425" s="16"/>
      <c r="B425" s="35"/>
      <c r="C425" s="32"/>
      <c r="D425" s="72"/>
      <c r="E425" s="72"/>
      <c r="F425" s="72"/>
      <c r="G425" s="72"/>
    </row>
    <row r="426" spans="1:7" ht="13.15" customHeight="1">
      <c r="B426" s="35">
        <v>2.7959999999999998</v>
      </c>
      <c r="C426" s="32" t="s">
        <v>35</v>
      </c>
      <c r="D426" s="72"/>
      <c r="E426" s="72"/>
      <c r="F426" s="72"/>
      <c r="G426" s="72"/>
    </row>
    <row r="427" spans="1:7" ht="13.15" customHeight="1">
      <c r="A427" s="16"/>
      <c r="B427" s="40">
        <v>60</v>
      </c>
      <c r="C427" s="41" t="s">
        <v>45</v>
      </c>
      <c r="D427" s="72"/>
      <c r="E427" s="72"/>
      <c r="F427" s="72"/>
      <c r="G427" s="72"/>
    </row>
    <row r="428" spans="1:7" ht="13.15" customHeight="1">
      <c r="A428" s="16"/>
      <c r="B428" s="40">
        <v>61</v>
      </c>
      <c r="C428" s="41" t="s">
        <v>258</v>
      </c>
      <c r="D428" s="72"/>
      <c r="E428" s="72"/>
      <c r="F428" s="72"/>
      <c r="G428" s="72"/>
    </row>
    <row r="429" spans="1:7" ht="13.15" customHeight="1">
      <c r="B429" s="14" t="s">
        <v>260</v>
      </c>
      <c r="C429" s="41" t="s">
        <v>259</v>
      </c>
      <c r="D429" s="72">
        <v>10000</v>
      </c>
      <c r="E429" s="72">
        <v>5000</v>
      </c>
      <c r="F429" s="72">
        <v>5000</v>
      </c>
      <c r="G429" s="72">
        <v>4000</v>
      </c>
    </row>
    <row r="430" spans="1:7" ht="13.15" customHeight="1">
      <c r="A430" s="3" t="s">
        <v>4</v>
      </c>
      <c r="B430" s="57">
        <v>61</v>
      </c>
      <c r="C430" s="56" t="s">
        <v>258</v>
      </c>
      <c r="D430" s="110">
        <f t="shared" ref="D430:G444" si="106">D429</f>
        <v>10000</v>
      </c>
      <c r="E430" s="110">
        <f t="shared" si="106"/>
        <v>5000</v>
      </c>
      <c r="F430" s="110">
        <f t="shared" si="106"/>
        <v>5000</v>
      </c>
      <c r="G430" s="110">
        <f t="shared" si="106"/>
        <v>4000</v>
      </c>
    </row>
    <row r="431" spans="1:7" ht="13.15" customHeight="1">
      <c r="B431" s="57"/>
      <c r="C431" s="56"/>
      <c r="D431" s="72"/>
      <c r="E431" s="72"/>
      <c r="F431" s="72"/>
      <c r="G431" s="72"/>
    </row>
    <row r="432" spans="1:7" ht="13.15" customHeight="1">
      <c r="A432" s="16"/>
      <c r="B432" s="40">
        <v>62</v>
      </c>
      <c r="C432" s="41" t="s">
        <v>274</v>
      </c>
      <c r="D432" s="72"/>
      <c r="E432" s="72"/>
      <c r="F432" s="72"/>
      <c r="G432" s="72"/>
    </row>
    <row r="433" spans="1:7" ht="13.15" customHeight="1">
      <c r="B433" s="14" t="s">
        <v>275</v>
      </c>
      <c r="C433" s="41" t="s">
        <v>243</v>
      </c>
      <c r="D433" s="44">
        <v>0</v>
      </c>
      <c r="E433" s="72">
        <v>200000</v>
      </c>
      <c r="F433" s="72">
        <f>200000-10400-40321</f>
        <v>149279</v>
      </c>
      <c r="G433" s="72">
        <v>400000</v>
      </c>
    </row>
    <row r="434" spans="1:7" ht="13.15" customHeight="1">
      <c r="A434" s="3" t="s">
        <v>4</v>
      </c>
      <c r="B434" s="40">
        <v>62</v>
      </c>
      <c r="C434" s="41" t="s">
        <v>274</v>
      </c>
      <c r="D434" s="120">
        <f t="shared" ref="D434:G434" si="107">D433</f>
        <v>0</v>
      </c>
      <c r="E434" s="110">
        <f t="shared" ref="E434" si="108">E433</f>
        <v>200000</v>
      </c>
      <c r="F434" s="110">
        <f t="shared" ref="F434" si="109">F433</f>
        <v>149279</v>
      </c>
      <c r="G434" s="110">
        <f t="shared" si="107"/>
        <v>400000</v>
      </c>
    </row>
    <row r="435" spans="1:7" ht="9" customHeight="1">
      <c r="B435" s="40"/>
      <c r="C435" s="41"/>
      <c r="D435" s="72"/>
      <c r="E435" s="72"/>
      <c r="F435" s="72"/>
      <c r="G435" s="72"/>
    </row>
    <row r="436" spans="1:7" ht="29.25" customHeight="1">
      <c r="A436" s="16"/>
      <c r="B436" s="61">
        <v>63</v>
      </c>
      <c r="C436" s="62" t="s">
        <v>277</v>
      </c>
      <c r="D436" s="72"/>
      <c r="E436" s="72"/>
      <c r="F436" s="72"/>
      <c r="G436" s="72"/>
    </row>
    <row r="437" spans="1:7" ht="13.15" customHeight="1">
      <c r="A437" s="16"/>
      <c r="B437" s="145" t="s">
        <v>283</v>
      </c>
      <c r="C437" s="75" t="s">
        <v>243</v>
      </c>
      <c r="D437" s="44">
        <v>0</v>
      </c>
      <c r="E437" s="72">
        <v>150000</v>
      </c>
      <c r="F437" s="72">
        <f>150000-77456</f>
        <v>72544</v>
      </c>
      <c r="G437" s="72">
        <v>250000</v>
      </c>
    </row>
    <row r="438" spans="1:7" ht="13.15" customHeight="1">
      <c r="A438" s="16" t="s">
        <v>4</v>
      </c>
      <c r="B438" s="61">
        <v>63</v>
      </c>
      <c r="C438" s="62" t="s">
        <v>277</v>
      </c>
      <c r="D438" s="120">
        <f t="shared" ref="D438:G438" si="110">SUM(D437)</f>
        <v>0</v>
      </c>
      <c r="E438" s="110">
        <f t="shared" ref="E438" si="111">SUM(E437)</f>
        <v>150000</v>
      </c>
      <c r="F438" s="110">
        <f t="shared" ref="F438" si="112">SUM(F437)</f>
        <v>72544</v>
      </c>
      <c r="G438" s="110">
        <f t="shared" si="110"/>
        <v>250000</v>
      </c>
    </row>
    <row r="439" spans="1:7" ht="9.75" customHeight="1">
      <c r="B439" s="40"/>
      <c r="C439" s="41"/>
      <c r="D439" s="72"/>
      <c r="E439" s="72"/>
      <c r="F439" s="72"/>
      <c r="G439" s="72"/>
    </row>
    <row r="440" spans="1:7" ht="41.25" customHeight="1">
      <c r="A440" s="16"/>
      <c r="B440" s="61">
        <v>64</v>
      </c>
      <c r="C440" s="62" t="s">
        <v>284</v>
      </c>
      <c r="D440" s="72"/>
      <c r="E440" s="72"/>
      <c r="F440" s="72"/>
      <c r="G440" s="72"/>
    </row>
    <row r="441" spans="1:7" ht="13.15" customHeight="1">
      <c r="A441" s="16"/>
      <c r="B441" s="145" t="s">
        <v>285</v>
      </c>
      <c r="C441" s="75" t="s">
        <v>243</v>
      </c>
      <c r="D441" s="119">
        <v>0</v>
      </c>
      <c r="E441" s="144">
        <v>5000</v>
      </c>
      <c r="F441" s="144">
        <v>5000</v>
      </c>
      <c r="G441" s="144">
        <v>2500</v>
      </c>
    </row>
    <row r="442" spans="1:7" ht="39.75" customHeight="1">
      <c r="A442" s="16" t="s">
        <v>4</v>
      </c>
      <c r="B442" s="61">
        <v>64</v>
      </c>
      <c r="C442" s="62" t="s">
        <v>284</v>
      </c>
      <c r="D442" s="119">
        <f t="shared" ref="D442:G442" si="113">SUM(D441)</f>
        <v>0</v>
      </c>
      <c r="E442" s="73">
        <f t="shared" si="113"/>
        <v>5000</v>
      </c>
      <c r="F442" s="73">
        <f t="shared" si="113"/>
        <v>5000</v>
      </c>
      <c r="G442" s="73">
        <f t="shared" si="113"/>
        <v>2500</v>
      </c>
    </row>
    <row r="443" spans="1:7" ht="13.15" customHeight="1">
      <c r="A443" s="16" t="s">
        <v>4</v>
      </c>
      <c r="B443" s="57">
        <v>60</v>
      </c>
      <c r="C443" s="56" t="s">
        <v>45</v>
      </c>
      <c r="D443" s="72">
        <f t="shared" ref="D443:G443" si="114">D430+D434+D438+D442</f>
        <v>10000</v>
      </c>
      <c r="E443" s="72">
        <f t="shared" si="114"/>
        <v>360000</v>
      </c>
      <c r="F443" s="72">
        <f t="shared" si="114"/>
        <v>231823</v>
      </c>
      <c r="G443" s="72">
        <f t="shared" si="114"/>
        <v>656500</v>
      </c>
    </row>
    <row r="444" spans="1:7" ht="13.15" customHeight="1">
      <c r="A444" s="16" t="s">
        <v>4</v>
      </c>
      <c r="B444" s="35">
        <v>2.7959999999999998</v>
      </c>
      <c r="C444" s="32" t="s">
        <v>35</v>
      </c>
      <c r="D444" s="110">
        <f t="shared" si="106"/>
        <v>10000</v>
      </c>
      <c r="E444" s="110">
        <f t="shared" si="106"/>
        <v>360000</v>
      </c>
      <c r="F444" s="110">
        <f t="shared" si="106"/>
        <v>231823</v>
      </c>
      <c r="G444" s="110">
        <f t="shared" si="106"/>
        <v>656500</v>
      </c>
    </row>
    <row r="445" spans="1:7" ht="13.9" customHeight="1">
      <c r="A445" s="16" t="s">
        <v>4</v>
      </c>
      <c r="B445" s="40">
        <v>2</v>
      </c>
      <c r="C445" s="41" t="s">
        <v>18</v>
      </c>
      <c r="D445" s="110">
        <f t="shared" ref="D445:G445" si="115">D418+D444+D424</f>
        <v>14999</v>
      </c>
      <c r="E445" s="110">
        <f t="shared" si="115"/>
        <v>372403</v>
      </c>
      <c r="F445" s="110">
        <f t="shared" si="115"/>
        <v>244226</v>
      </c>
      <c r="G445" s="110">
        <f t="shared" si="115"/>
        <v>656500</v>
      </c>
    </row>
    <row r="446" spans="1:7">
      <c r="A446" s="16"/>
      <c r="B446" s="40"/>
      <c r="C446" s="41"/>
      <c r="D446" s="53"/>
      <c r="E446" s="53"/>
      <c r="F446" s="53"/>
      <c r="G446" s="53"/>
    </row>
    <row r="447" spans="1:7" ht="13.9" customHeight="1">
      <c r="A447" s="16"/>
      <c r="B447" s="40">
        <v>3</v>
      </c>
      <c r="C447" s="41" t="s">
        <v>19</v>
      </c>
      <c r="D447" s="53"/>
      <c r="E447" s="53"/>
      <c r="F447" s="53"/>
      <c r="G447" s="53"/>
    </row>
    <row r="448" spans="1:7" ht="13.9" customHeight="1">
      <c r="A448" s="16"/>
      <c r="B448" s="113" t="s">
        <v>82</v>
      </c>
      <c r="C448" s="32" t="s">
        <v>15</v>
      </c>
      <c r="D448" s="53"/>
      <c r="E448" s="53"/>
      <c r="F448" s="53"/>
      <c r="G448" s="53"/>
    </row>
    <row r="449" spans="1:7" ht="27" customHeight="1">
      <c r="A449" s="16"/>
      <c r="B449" s="40">
        <v>43</v>
      </c>
      <c r="C449" s="41" t="s">
        <v>112</v>
      </c>
      <c r="D449" s="53"/>
      <c r="E449" s="53"/>
      <c r="F449" s="53"/>
      <c r="G449" s="53"/>
    </row>
    <row r="450" spans="1:7" ht="27" customHeight="1">
      <c r="A450" s="16"/>
      <c r="B450" s="40" t="s">
        <v>69</v>
      </c>
      <c r="C450" s="42" t="s">
        <v>68</v>
      </c>
      <c r="D450" s="44">
        <v>0</v>
      </c>
      <c r="E450" s="72">
        <v>1</v>
      </c>
      <c r="F450" s="72">
        <v>1</v>
      </c>
      <c r="G450" s="43">
        <v>0</v>
      </c>
    </row>
    <row r="451" spans="1:7" ht="27" customHeight="1">
      <c r="A451" s="16"/>
      <c r="B451" s="40" t="s">
        <v>70</v>
      </c>
      <c r="C451" s="41" t="s">
        <v>94</v>
      </c>
      <c r="D451" s="44">
        <v>0</v>
      </c>
      <c r="E451" s="72">
        <v>1</v>
      </c>
      <c r="F451" s="72">
        <v>1</v>
      </c>
      <c r="G451" s="43">
        <v>0</v>
      </c>
    </row>
    <row r="452" spans="1:7" ht="27" customHeight="1">
      <c r="A452" s="16"/>
      <c r="B452" s="40" t="s">
        <v>71</v>
      </c>
      <c r="C452" s="41" t="s">
        <v>72</v>
      </c>
      <c r="D452" s="44">
        <v>0</v>
      </c>
      <c r="E452" s="72">
        <v>1</v>
      </c>
      <c r="F452" s="72">
        <v>1</v>
      </c>
      <c r="G452" s="43">
        <v>0</v>
      </c>
    </row>
    <row r="453" spans="1:7" ht="27" customHeight="1">
      <c r="A453" s="16"/>
      <c r="B453" s="61" t="s">
        <v>73</v>
      </c>
      <c r="C453" s="64" t="s">
        <v>268</v>
      </c>
      <c r="D453" s="44">
        <v>0</v>
      </c>
      <c r="E453" s="72">
        <v>1</v>
      </c>
      <c r="F453" s="72">
        <v>1</v>
      </c>
      <c r="G453" s="43">
        <v>0</v>
      </c>
    </row>
    <row r="454" spans="1:7" ht="27" customHeight="1">
      <c r="A454" s="16"/>
      <c r="B454" s="61" t="s">
        <v>74</v>
      </c>
      <c r="C454" s="64" t="s">
        <v>222</v>
      </c>
      <c r="D454" s="44">
        <v>0</v>
      </c>
      <c r="E454" s="72">
        <v>1</v>
      </c>
      <c r="F454" s="72">
        <v>1</v>
      </c>
      <c r="G454" s="43">
        <v>0</v>
      </c>
    </row>
    <row r="455" spans="1:7" ht="27" customHeight="1">
      <c r="A455" s="99"/>
      <c r="B455" s="136" t="s">
        <v>50</v>
      </c>
      <c r="C455" s="137" t="s">
        <v>108</v>
      </c>
      <c r="D455" s="73">
        <v>11675</v>
      </c>
      <c r="E455" s="73">
        <v>10000</v>
      </c>
      <c r="F455" s="73">
        <v>10000</v>
      </c>
      <c r="G455" s="36">
        <v>0</v>
      </c>
    </row>
    <row r="456" spans="1:7" ht="27" customHeight="1">
      <c r="A456" s="16"/>
      <c r="B456" s="61" t="s">
        <v>51</v>
      </c>
      <c r="C456" s="96" t="s">
        <v>109</v>
      </c>
      <c r="D456" s="72">
        <v>11675</v>
      </c>
      <c r="E456" s="72">
        <v>10000</v>
      </c>
      <c r="F456" s="72">
        <v>10000</v>
      </c>
      <c r="G456" s="43">
        <v>0</v>
      </c>
    </row>
    <row r="457" spans="1:7">
      <c r="A457" s="16"/>
      <c r="B457" s="61" t="s">
        <v>53</v>
      </c>
      <c r="C457" s="96" t="s">
        <v>250</v>
      </c>
      <c r="D457" s="72">
        <v>1000</v>
      </c>
      <c r="E457" s="44">
        <v>0</v>
      </c>
      <c r="F457" s="44">
        <v>0</v>
      </c>
      <c r="G457" s="43">
        <v>0</v>
      </c>
    </row>
    <row r="458" spans="1:7">
      <c r="A458" s="16"/>
      <c r="B458" s="61"/>
      <c r="C458" s="96"/>
      <c r="D458" s="43"/>
      <c r="E458" s="43"/>
      <c r="F458" s="43"/>
      <c r="G458" s="53"/>
    </row>
    <row r="459" spans="1:7" ht="28.5" customHeight="1">
      <c r="A459" s="16"/>
      <c r="B459" s="61">
        <v>65</v>
      </c>
      <c r="C459" s="96" t="s">
        <v>273</v>
      </c>
      <c r="D459" s="43"/>
      <c r="E459" s="43"/>
      <c r="F459" s="43"/>
      <c r="G459" s="53"/>
    </row>
    <row r="460" spans="1:7">
      <c r="A460" s="16"/>
      <c r="B460" s="61" t="s">
        <v>282</v>
      </c>
      <c r="C460" s="96" t="s">
        <v>254</v>
      </c>
      <c r="D460" s="43">
        <v>0</v>
      </c>
      <c r="E460" s="53">
        <v>50000</v>
      </c>
      <c r="F460" s="43">
        <v>0</v>
      </c>
      <c r="G460" s="53">
        <v>4000</v>
      </c>
    </row>
    <row r="461" spans="1:7" ht="29.25" customHeight="1">
      <c r="A461" s="16" t="s">
        <v>4</v>
      </c>
      <c r="B461" s="61">
        <v>65</v>
      </c>
      <c r="C461" s="96" t="s">
        <v>273</v>
      </c>
      <c r="D461" s="120">
        <f t="shared" ref="D461:G461" si="116">SUM(D460)</f>
        <v>0</v>
      </c>
      <c r="E461" s="110">
        <f t="shared" si="116"/>
        <v>50000</v>
      </c>
      <c r="F461" s="120">
        <f t="shared" si="116"/>
        <v>0</v>
      </c>
      <c r="G461" s="110">
        <f t="shared" si="116"/>
        <v>4000</v>
      </c>
    </row>
    <row r="462" spans="1:7">
      <c r="A462" s="16"/>
      <c r="B462" s="61"/>
      <c r="C462" s="96"/>
      <c r="D462" s="129"/>
      <c r="E462" s="129"/>
      <c r="F462" s="129"/>
      <c r="G462" s="130"/>
    </row>
    <row r="463" spans="1:7" ht="25.5">
      <c r="A463" s="16"/>
      <c r="B463" s="61">
        <v>66</v>
      </c>
      <c r="C463" s="96" t="s">
        <v>334</v>
      </c>
      <c r="D463" s="43"/>
      <c r="E463" s="43"/>
      <c r="F463" s="43"/>
      <c r="G463" s="53"/>
    </row>
    <row r="464" spans="1:7">
      <c r="A464" s="16"/>
      <c r="B464" s="61" t="s">
        <v>335</v>
      </c>
      <c r="C464" s="96" t="s">
        <v>254</v>
      </c>
      <c r="D464" s="43">
        <v>0</v>
      </c>
      <c r="E464" s="43">
        <v>0</v>
      </c>
      <c r="F464" s="43">
        <v>0</v>
      </c>
      <c r="G464" s="53">
        <v>1</v>
      </c>
    </row>
    <row r="465" spans="1:7" ht="27" customHeight="1">
      <c r="A465" s="16" t="s">
        <v>4</v>
      </c>
      <c r="B465" s="61">
        <v>66</v>
      </c>
      <c r="C465" s="96" t="s">
        <v>334</v>
      </c>
      <c r="D465" s="120">
        <f t="shared" ref="D465:G465" si="117">SUM(D464)</f>
        <v>0</v>
      </c>
      <c r="E465" s="120">
        <f t="shared" si="117"/>
        <v>0</v>
      </c>
      <c r="F465" s="120">
        <f t="shared" si="117"/>
        <v>0</v>
      </c>
      <c r="G465" s="110">
        <f t="shared" si="117"/>
        <v>1</v>
      </c>
    </row>
    <row r="466" spans="1:7" ht="27" customHeight="1">
      <c r="A466" s="16" t="s">
        <v>4</v>
      </c>
      <c r="B466" s="40">
        <v>43</v>
      </c>
      <c r="C466" s="41" t="s">
        <v>112</v>
      </c>
      <c r="D466" s="110">
        <f>SUM(D450:D457)+D461+D465</f>
        <v>24350</v>
      </c>
      <c r="E466" s="110">
        <f t="shared" ref="E466:G466" si="118">SUM(E450:E457)+E461+E465</f>
        <v>70005</v>
      </c>
      <c r="F466" s="110">
        <f t="shared" si="118"/>
        <v>20005</v>
      </c>
      <c r="G466" s="110">
        <f t="shared" si="118"/>
        <v>4001</v>
      </c>
    </row>
    <row r="467" spans="1:7" ht="13.9" customHeight="1">
      <c r="A467" s="114" t="s">
        <v>4</v>
      </c>
      <c r="B467" s="113" t="s">
        <v>82</v>
      </c>
      <c r="C467" s="32" t="s">
        <v>15</v>
      </c>
      <c r="D467" s="110">
        <f t="shared" ref="D467:F467" si="119">D466</f>
        <v>24350</v>
      </c>
      <c r="E467" s="110">
        <f t="shared" si="119"/>
        <v>70005</v>
      </c>
      <c r="F467" s="110">
        <f t="shared" si="119"/>
        <v>20005</v>
      </c>
      <c r="G467" s="110">
        <f t="shared" ref="G467" si="120">G466</f>
        <v>4001</v>
      </c>
    </row>
    <row r="468" spans="1:7" ht="13.9" customHeight="1">
      <c r="A468" s="16" t="s">
        <v>4</v>
      </c>
      <c r="B468" s="40">
        <v>3</v>
      </c>
      <c r="C468" s="41" t="s">
        <v>19</v>
      </c>
      <c r="D468" s="110">
        <f t="shared" ref="D468:G468" si="121">D467</f>
        <v>24350</v>
      </c>
      <c r="E468" s="110">
        <f t="shared" si="121"/>
        <v>70005</v>
      </c>
      <c r="F468" s="110">
        <f t="shared" si="121"/>
        <v>20005</v>
      </c>
      <c r="G468" s="110">
        <f t="shared" si="121"/>
        <v>4001</v>
      </c>
    </row>
    <row r="469" spans="1:7" ht="11.1" customHeight="1">
      <c r="A469" s="16"/>
      <c r="B469" s="40"/>
      <c r="C469" s="41"/>
      <c r="D469" s="72"/>
      <c r="E469" s="72"/>
      <c r="F469" s="72"/>
      <c r="G469" s="72"/>
    </row>
    <row r="470" spans="1:7">
      <c r="A470" s="16"/>
      <c r="B470" s="40">
        <v>4</v>
      </c>
      <c r="C470" s="41" t="s">
        <v>130</v>
      </c>
      <c r="D470" s="53"/>
      <c r="E470" s="53"/>
      <c r="F470" s="53"/>
      <c r="G470" s="53"/>
    </row>
    <row r="471" spans="1:7">
      <c r="A471" s="16"/>
      <c r="B471" s="35">
        <v>4.1020000000000003</v>
      </c>
      <c r="C471" s="32" t="s">
        <v>131</v>
      </c>
      <c r="D471" s="53"/>
      <c r="E471" s="53"/>
      <c r="F471" s="53"/>
      <c r="G471" s="53"/>
    </row>
    <row r="472" spans="1:7">
      <c r="A472" s="16"/>
      <c r="B472" s="40">
        <v>33</v>
      </c>
      <c r="C472" s="41" t="s">
        <v>114</v>
      </c>
      <c r="D472" s="53"/>
      <c r="E472" s="53"/>
      <c r="F472" s="53"/>
      <c r="G472" s="53"/>
    </row>
    <row r="473" spans="1:7" ht="26.25" customHeight="1">
      <c r="A473" s="16"/>
      <c r="B473" s="40">
        <v>74</v>
      </c>
      <c r="C473" s="41" t="s">
        <v>241</v>
      </c>
      <c r="D473" s="53"/>
      <c r="E473" s="53"/>
      <c r="F473" s="53"/>
      <c r="G473" s="53"/>
    </row>
    <row r="474" spans="1:7">
      <c r="A474" s="16"/>
      <c r="B474" s="40" t="s">
        <v>242</v>
      </c>
      <c r="C474" s="41" t="s">
        <v>243</v>
      </c>
      <c r="D474" s="53">
        <v>1237300</v>
      </c>
      <c r="E474" s="53">
        <v>2000000</v>
      </c>
      <c r="F474" s="53">
        <f>2000000+150000</f>
        <v>2150000</v>
      </c>
      <c r="G474" s="72">
        <v>2957000</v>
      </c>
    </row>
    <row r="475" spans="1:7" ht="27" customHeight="1">
      <c r="A475" s="16" t="s">
        <v>4</v>
      </c>
      <c r="B475" s="40">
        <v>74</v>
      </c>
      <c r="C475" s="41" t="s">
        <v>241</v>
      </c>
      <c r="D475" s="47">
        <f t="shared" ref="D475:G482" si="122">D474</f>
        <v>1237300</v>
      </c>
      <c r="E475" s="47">
        <f t="shared" si="122"/>
        <v>2000000</v>
      </c>
      <c r="F475" s="47">
        <f t="shared" si="122"/>
        <v>2150000</v>
      </c>
      <c r="G475" s="47">
        <f t="shared" si="122"/>
        <v>2957000</v>
      </c>
    </row>
    <row r="476" spans="1:7">
      <c r="A476" s="16"/>
      <c r="B476" s="40"/>
      <c r="C476" s="41"/>
      <c r="D476" s="97"/>
      <c r="E476" s="97"/>
      <c r="F476" s="97"/>
      <c r="G476" s="97"/>
    </row>
    <row r="477" spans="1:7" ht="15" customHeight="1">
      <c r="A477" s="16"/>
      <c r="B477" s="40">
        <v>75</v>
      </c>
      <c r="C477" s="41" t="s">
        <v>246</v>
      </c>
      <c r="D477" s="53"/>
      <c r="E477" s="53"/>
      <c r="F477" s="53"/>
      <c r="G477" s="53"/>
    </row>
    <row r="478" spans="1:7">
      <c r="A478" s="16"/>
      <c r="B478" s="40" t="s">
        <v>247</v>
      </c>
      <c r="C478" s="41" t="s">
        <v>243</v>
      </c>
      <c r="D478" s="53">
        <v>170000</v>
      </c>
      <c r="E478" s="53">
        <v>165000</v>
      </c>
      <c r="F478" s="53">
        <f>165000+1173400</f>
        <v>1338400</v>
      </c>
      <c r="G478" s="72">
        <v>130000</v>
      </c>
    </row>
    <row r="479" spans="1:7">
      <c r="A479" s="16"/>
      <c r="B479" s="40" t="s">
        <v>329</v>
      </c>
      <c r="C479" s="41" t="s">
        <v>317</v>
      </c>
      <c r="D479" s="36">
        <v>0</v>
      </c>
      <c r="E479" s="36">
        <v>0</v>
      </c>
      <c r="F479" s="36">
        <v>0</v>
      </c>
      <c r="G479" s="73">
        <v>10000</v>
      </c>
    </row>
    <row r="480" spans="1:7" ht="15" customHeight="1">
      <c r="A480" s="16" t="s">
        <v>4</v>
      </c>
      <c r="B480" s="40">
        <v>75</v>
      </c>
      <c r="C480" s="41" t="s">
        <v>246</v>
      </c>
      <c r="D480" s="54">
        <f>SUM(D478:D479)</f>
        <v>170000</v>
      </c>
      <c r="E480" s="54">
        <f t="shared" ref="E480:G480" si="123">SUM(E478:E479)</f>
        <v>165000</v>
      </c>
      <c r="F480" s="54">
        <f t="shared" si="123"/>
        <v>1338400</v>
      </c>
      <c r="G480" s="54">
        <f t="shared" si="123"/>
        <v>140000</v>
      </c>
    </row>
    <row r="481" spans="1:7">
      <c r="A481" s="16" t="s">
        <v>4</v>
      </c>
      <c r="B481" s="40">
        <v>33</v>
      </c>
      <c r="C481" s="41" t="s">
        <v>114</v>
      </c>
      <c r="D481" s="47">
        <f t="shared" ref="D481:G481" si="124">D475+D480</f>
        <v>1407300</v>
      </c>
      <c r="E481" s="47">
        <f t="shared" si="124"/>
        <v>2165000</v>
      </c>
      <c r="F481" s="47">
        <f t="shared" si="124"/>
        <v>3488400</v>
      </c>
      <c r="G481" s="47">
        <f t="shared" si="124"/>
        <v>3097000</v>
      </c>
    </row>
    <row r="482" spans="1:7">
      <c r="A482" s="16" t="s">
        <v>4</v>
      </c>
      <c r="B482" s="35">
        <v>4.1020000000000003</v>
      </c>
      <c r="C482" s="32" t="s">
        <v>131</v>
      </c>
      <c r="D482" s="54">
        <f t="shared" si="122"/>
        <v>1407300</v>
      </c>
      <c r="E482" s="54">
        <f t="shared" si="122"/>
        <v>2165000</v>
      </c>
      <c r="F482" s="54">
        <f t="shared" si="122"/>
        <v>3488400</v>
      </c>
      <c r="G482" s="54">
        <f t="shared" si="122"/>
        <v>3097000</v>
      </c>
    </row>
    <row r="483" spans="1:7" ht="9" customHeight="1">
      <c r="A483" s="16"/>
      <c r="B483" s="35"/>
      <c r="C483" s="32"/>
      <c r="D483" s="53"/>
      <c r="E483" s="53"/>
      <c r="F483" s="53"/>
      <c r="G483" s="53"/>
    </row>
    <row r="484" spans="1:7">
      <c r="A484" s="16"/>
      <c r="B484" s="35">
        <v>4.282</v>
      </c>
      <c r="C484" s="32" t="s">
        <v>314</v>
      </c>
      <c r="D484" s="53"/>
      <c r="E484" s="53"/>
      <c r="F484" s="53"/>
      <c r="G484" s="53"/>
    </row>
    <row r="485" spans="1:7" ht="15" customHeight="1">
      <c r="A485" s="16"/>
      <c r="B485" s="40">
        <v>60</v>
      </c>
      <c r="C485" s="41" t="s">
        <v>315</v>
      </c>
      <c r="D485" s="53"/>
      <c r="E485" s="53"/>
      <c r="F485" s="53"/>
      <c r="G485" s="53"/>
    </row>
    <row r="486" spans="1:7">
      <c r="A486" s="16"/>
      <c r="B486" s="103" t="s">
        <v>316</v>
      </c>
      <c r="C486" s="41" t="s">
        <v>254</v>
      </c>
      <c r="D486" s="43">
        <v>0</v>
      </c>
      <c r="E486" s="43">
        <v>0</v>
      </c>
      <c r="F486" s="43">
        <v>0</v>
      </c>
      <c r="G486" s="72">
        <v>2000000</v>
      </c>
    </row>
    <row r="487" spans="1:7" ht="15" customHeight="1">
      <c r="A487" s="16" t="s">
        <v>4</v>
      </c>
      <c r="B487" s="40">
        <v>60</v>
      </c>
      <c r="C487" s="41" t="s">
        <v>315</v>
      </c>
      <c r="D487" s="37">
        <f>D486</f>
        <v>0</v>
      </c>
      <c r="E487" s="37">
        <f t="shared" ref="E487:G487" si="125">E486</f>
        <v>0</v>
      </c>
      <c r="F487" s="37">
        <f t="shared" si="125"/>
        <v>0</v>
      </c>
      <c r="G487" s="47">
        <f t="shared" si="125"/>
        <v>2000000</v>
      </c>
    </row>
    <row r="488" spans="1:7" ht="9.75" customHeight="1">
      <c r="A488" s="16"/>
      <c r="B488" s="40"/>
      <c r="C488" s="41"/>
      <c r="D488" s="97"/>
      <c r="E488" s="97"/>
      <c r="F488" s="97"/>
      <c r="G488" s="97"/>
    </row>
    <row r="489" spans="1:7" ht="15" customHeight="1">
      <c r="A489" s="16"/>
      <c r="B489" s="40">
        <v>61</v>
      </c>
      <c r="C489" s="41" t="s">
        <v>321</v>
      </c>
      <c r="D489" s="53"/>
      <c r="E489" s="53"/>
      <c r="F489" s="53"/>
      <c r="G489" s="53"/>
    </row>
    <row r="490" spans="1:7">
      <c r="A490" s="16"/>
      <c r="B490" s="103" t="s">
        <v>322</v>
      </c>
      <c r="C490" s="41" t="s">
        <v>254</v>
      </c>
      <c r="D490" s="43">
        <v>0</v>
      </c>
      <c r="E490" s="43">
        <v>0</v>
      </c>
      <c r="F490" s="43">
        <v>0</v>
      </c>
      <c r="G490" s="72">
        <v>428800</v>
      </c>
    </row>
    <row r="491" spans="1:7" ht="15" customHeight="1">
      <c r="A491" s="16" t="s">
        <v>4</v>
      </c>
      <c r="B491" s="40">
        <v>61</v>
      </c>
      <c r="C491" s="41" t="s">
        <v>321</v>
      </c>
      <c r="D491" s="37">
        <f>D490</f>
        <v>0</v>
      </c>
      <c r="E491" s="37">
        <f t="shared" ref="E491" si="126">E490</f>
        <v>0</v>
      </c>
      <c r="F491" s="37">
        <f t="shared" ref="F491" si="127">F490</f>
        <v>0</v>
      </c>
      <c r="G491" s="47">
        <f t="shared" ref="G491" si="128">G490</f>
        <v>428800</v>
      </c>
    </row>
    <row r="492" spans="1:7">
      <c r="A492" s="16" t="s">
        <v>4</v>
      </c>
      <c r="B492" s="35">
        <v>4.282</v>
      </c>
      <c r="C492" s="32" t="s">
        <v>314</v>
      </c>
      <c r="D492" s="37">
        <f>D487+D491</f>
        <v>0</v>
      </c>
      <c r="E492" s="37">
        <f t="shared" ref="E492:G492" si="129">E487+E491</f>
        <v>0</v>
      </c>
      <c r="F492" s="37">
        <f t="shared" si="129"/>
        <v>0</v>
      </c>
      <c r="G492" s="47">
        <f t="shared" si="129"/>
        <v>2428800</v>
      </c>
    </row>
    <row r="493" spans="1:7">
      <c r="A493" s="16" t="s">
        <v>4</v>
      </c>
      <c r="B493" s="40">
        <v>4</v>
      </c>
      <c r="C493" s="41" t="s">
        <v>130</v>
      </c>
      <c r="D493" s="47">
        <f t="shared" ref="D493:G493" si="130">D482+D492</f>
        <v>1407300</v>
      </c>
      <c r="E493" s="47">
        <f t="shared" si="130"/>
        <v>2165000</v>
      </c>
      <c r="F493" s="47">
        <f t="shared" si="130"/>
        <v>3488400</v>
      </c>
      <c r="G493" s="47">
        <f t="shared" si="130"/>
        <v>5525800</v>
      </c>
    </row>
    <row r="494" spans="1:7" ht="7.5" customHeight="1">
      <c r="A494" s="16"/>
      <c r="B494" s="40"/>
      <c r="C494" s="41"/>
      <c r="D494" s="53"/>
      <c r="E494" s="53"/>
      <c r="F494" s="53"/>
      <c r="G494" s="53"/>
    </row>
    <row r="495" spans="1:7" ht="13.9" customHeight="1">
      <c r="A495" s="16"/>
      <c r="B495" s="40">
        <v>80</v>
      </c>
      <c r="C495" s="41" t="s">
        <v>20</v>
      </c>
      <c r="D495" s="53"/>
      <c r="E495" s="53"/>
      <c r="F495" s="53"/>
      <c r="G495" s="53"/>
    </row>
    <row r="496" spans="1:7" ht="15" customHeight="1">
      <c r="A496" s="77"/>
      <c r="B496" s="87" t="s">
        <v>84</v>
      </c>
      <c r="C496" s="115" t="s">
        <v>234</v>
      </c>
      <c r="D496" s="53"/>
      <c r="E496" s="53"/>
      <c r="F496" s="53"/>
      <c r="G496" s="53"/>
    </row>
    <row r="497" spans="1:7" ht="13.9" customHeight="1">
      <c r="A497" s="63"/>
      <c r="B497" s="88">
        <v>60</v>
      </c>
      <c r="C497" s="89" t="s">
        <v>85</v>
      </c>
      <c r="D497" s="53"/>
      <c r="E497" s="53"/>
      <c r="F497" s="53"/>
      <c r="G497" s="53"/>
    </row>
    <row r="498" spans="1:7" ht="13.7" customHeight="1">
      <c r="A498" s="166"/>
      <c r="B498" s="167" t="s">
        <v>86</v>
      </c>
      <c r="C498" s="168" t="s">
        <v>87</v>
      </c>
      <c r="D498" s="36">
        <v>0</v>
      </c>
      <c r="E498" s="73">
        <v>10000</v>
      </c>
      <c r="F498" s="119">
        <v>0</v>
      </c>
      <c r="G498" s="36">
        <v>0</v>
      </c>
    </row>
    <row r="499" spans="1:7" ht="15" customHeight="1">
      <c r="A499" s="63" t="s">
        <v>4</v>
      </c>
      <c r="B499" s="88">
        <v>60</v>
      </c>
      <c r="C499" s="90" t="s">
        <v>85</v>
      </c>
      <c r="D499" s="119">
        <f t="shared" ref="D499:G499" si="131">SUM(D498:D498)</f>
        <v>0</v>
      </c>
      <c r="E499" s="73">
        <f t="shared" si="131"/>
        <v>10000</v>
      </c>
      <c r="F499" s="119">
        <f t="shared" si="131"/>
        <v>0</v>
      </c>
      <c r="G499" s="36">
        <f t="shared" si="131"/>
        <v>0</v>
      </c>
    </row>
    <row r="500" spans="1:7" ht="14.25" customHeight="1">
      <c r="A500" s="63" t="s">
        <v>4</v>
      </c>
      <c r="B500" s="87" t="s">
        <v>84</v>
      </c>
      <c r="C500" s="115" t="s">
        <v>234</v>
      </c>
      <c r="D500" s="119">
        <f>D499</f>
        <v>0</v>
      </c>
      <c r="E500" s="73">
        <f t="shared" ref="E500:G500" si="132">E499</f>
        <v>10000</v>
      </c>
      <c r="F500" s="119">
        <f t="shared" si="132"/>
        <v>0</v>
      </c>
      <c r="G500" s="119">
        <f t="shared" si="132"/>
        <v>0</v>
      </c>
    </row>
    <row r="501" spans="1:7" ht="11.45" customHeight="1">
      <c r="A501" s="16"/>
      <c r="B501" s="40"/>
      <c r="C501" s="41"/>
      <c r="D501" s="72"/>
      <c r="E501" s="72"/>
      <c r="F501" s="72"/>
      <c r="G501" s="53"/>
    </row>
    <row r="502" spans="1:7" ht="15" customHeight="1">
      <c r="A502" s="16"/>
      <c r="B502" s="35">
        <v>80.8</v>
      </c>
      <c r="C502" s="32" t="s">
        <v>16</v>
      </c>
      <c r="D502" s="72"/>
      <c r="E502" s="72"/>
      <c r="F502" s="72"/>
      <c r="G502" s="53"/>
    </row>
    <row r="503" spans="1:7">
      <c r="A503" s="16"/>
      <c r="B503" s="40">
        <v>44</v>
      </c>
      <c r="C503" s="62" t="s">
        <v>202</v>
      </c>
      <c r="D503" s="72"/>
      <c r="E503" s="72"/>
      <c r="F503" s="72"/>
      <c r="G503" s="53"/>
    </row>
    <row r="504" spans="1:7">
      <c r="A504" s="16"/>
      <c r="B504" s="40">
        <v>60</v>
      </c>
      <c r="C504" s="62" t="s">
        <v>203</v>
      </c>
      <c r="D504" s="72"/>
      <c r="E504" s="72"/>
      <c r="F504" s="72"/>
      <c r="G504" s="53"/>
    </row>
    <row r="505" spans="1:7">
      <c r="A505" s="16"/>
      <c r="B505" s="40" t="s">
        <v>204</v>
      </c>
      <c r="C505" s="62" t="s">
        <v>128</v>
      </c>
      <c r="D505" s="73">
        <v>1904</v>
      </c>
      <c r="E505" s="119">
        <v>0</v>
      </c>
      <c r="F505" s="73">
        <v>1814</v>
      </c>
      <c r="G505" s="43">
        <v>0</v>
      </c>
    </row>
    <row r="506" spans="1:7">
      <c r="A506" s="16" t="s">
        <v>4</v>
      </c>
      <c r="B506" s="40">
        <v>60</v>
      </c>
      <c r="C506" s="62" t="s">
        <v>203</v>
      </c>
      <c r="D506" s="110">
        <f t="shared" ref="D506:G506" si="133">D505</f>
        <v>1904</v>
      </c>
      <c r="E506" s="120">
        <f t="shared" si="133"/>
        <v>0</v>
      </c>
      <c r="F506" s="110">
        <f t="shared" si="133"/>
        <v>1814</v>
      </c>
      <c r="G506" s="37">
        <f t="shared" si="133"/>
        <v>0</v>
      </c>
    </row>
    <row r="507" spans="1:7">
      <c r="A507" s="16"/>
      <c r="B507" s="40"/>
      <c r="C507" s="62"/>
      <c r="D507" s="130"/>
      <c r="E507" s="130"/>
      <c r="F507" s="130"/>
      <c r="G507" s="43"/>
    </row>
    <row r="508" spans="1:7" ht="25.5">
      <c r="A508" s="16"/>
      <c r="B508" s="40">
        <v>61</v>
      </c>
      <c r="C508" s="62" t="s">
        <v>295</v>
      </c>
      <c r="D508" s="72"/>
      <c r="E508" s="72"/>
      <c r="F508" s="72"/>
      <c r="G508" s="53"/>
    </row>
    <row r="509" spans="1:7">
      <c r="A509" s="16"/>
      <c r="B509" s="40" t="s">
        <v>296</v>
      </c>
      <c r="C509" s="62" t="s">
        <v>297</v>
      </c>
      <c r="D509" s="119">
        <v>0</v>
      </c>
      <c r="E509" s="119">
        <v>0</v>
      </c>
      <c r="F509" s="73">
        <v>2000</v>
      </c>
      <c r="G509" s="43">
        <v>0</v>
      </c>
    </row>
    <row r="510" spans="1:7" ht="25.5">
      <c r="A510" s="16" t="s">
        <v>4</v>
      </c>
      <c r="B510" s="40">
        <v>61</v>
      </c>
      <c r="C510" s="62" t="s">
        <v>295</v>
      </c>
      <c r="D510" s="120">
        <f t="shared" ref="D510:G510" si="134">D509</f>
        <v>0</v>
      </c>
      <c r="E510" s="120">
        <f t="shared" si="134"/>
        <v>0</v>
      </c>
      <c r="F510" s="110">
        <f t="shared" si="134"/>
        <v>2000</v>
      </c>
      <c r="G510" s="37">
        <f t="shared" si="134"/>
        <v>0</v>
      </c>
    </row>
    <row r="511" spans="1:7">
      <c r="A511" s="16" t="s">
        <v>4</v>
      </c>
      <c r="B511" s="40">
        <v>44</v>
      </c>
      <c r="C511" s="62" t="s">
        <v>202</v>
      </c>
      <c r="D511" s="110">
        <f>D506+D510</f>
        <v>1904</v>
      </c>
      <c r="E511" s="120">
        <f t="shared" ref="E511:G511" si="135">E506+E510</f>
        <v>0</v>
      </c>
      <c r="F511" s="110">
        <f t="shared" si="135"/>
        <v>3814</v>
      </c>
      <c r="G511" s="120">
        <f t="shared" si="135"/>
        <v>0</v>
      </c>
    </row>
    <row r="512" spans="1:7">
      <c r="A512" s="16"/>
      <c r="B512" s="40"/>
      <c r="C512" s="62"/>
      <c r="D512" s="72"/>
      <c r="E512" s="72"/>
      <c r="F512" s="72"/>
      <c r="G512" s="53"/>
    </row>
    <row r="513" spans="1:7">
      <c r="A513" s="16"/>
      <c r="B513" s="40">
        <v>50</v>
      </c>
      <c r="C513" s="62" t="s">
        <v>123</v>
      </c>
      <c r="D513" s="43"/>
      <c r="E513" s="53"/>
      <c r="F513" s="53"/>
      <c r="G513" s="53"/>
    </row>
    <row r="514" spans="1:7" ht="27.95" customHeight="1">
      <c r="A514" s="16"/>
      <c r="B514" s="40">
        <v>70</v>
      </c>
      <c r="C514" s="62" t="s">
        <v>289</v>
      </c>
      <c r="D514" s="43"/>
      <c r="E514" s="53"/>
      <c r="F514" s="53"/>
      <c r="G514" s="53"/>
    </row>
    <row r="515" spans="1:7">
      <c r="A515" s="16"/>
      <c r="B515" s="40" t="s">
        <v>288</v>
      </c>
      <c r="C515" s="62" t="s">
        <v>254</v>
      </c>
      <c r="D515" s="53">
        <v>10000</v>
      </c>
      <c r="E515" s="53">
        <v>7000</v>
      </c>
      <c r="F515" s="53">
        <f>7000+3400</f>
        <v>10400</v>
      </c>
      <c r="G515" s="43">
        <v>0</v>
      </c>
    </row>
    <row r="516" spans="1:7" ht="25.5">
      <c r="A516" s="16" t="s">
        <v>4</v>
      </c>
      <c r="B516" s="40">
        <v>70</v>
      </c>
      <c r="C516" s="62" t="s">
        <v>289</v>
      </c>
      <c r="D516" s="47">
        <f t="shared" ref="D516:G516" si="136">D515</f>
        <v>10000</v>
      </c>
      <c r="E516" s="47">
        <f t="shared" si="136"/>
        <v>7000</v>
      </c>
      <c r="F516" s="47">
        <f t="shared" si="136"/>
        <v>10400</v>
      </c>
      <c r="G516" s="37">
        <f t="shared" si="136"/>
        <v>0</v>
      </c>
    </row>
    <row r="517" spans="1:7">
      <c r="A517" s="16" t="s">
        <v>4</v>
      </c>
      <c r="B517" s="40">
        <v>50</v>
      </c>
      <c r="C517" s="62" t="s">
        <v>123</v>
      </c>
      <c r="D517" s="47">
        <f t="shared" ref="D517:G517" si="137">D515</f>
        <v>10000</v>
      </c>
      <c r="E517" s="47">
        <f t="shared" si="137"/>
        <v>7000</v>
      </c>
      <c r="F517" s="47">
        <f t="shared" si="137"/>
        <v>10400</v>
      </c>
      <c r="G517" s="37">
        <f t="shared" si="137"/>
        <v>0</v>
      </c>
    </row>
    <row r="518" spans="1:7" ht="15" customHeight="1">
      <c r="A518" s="16" t="s">
        <v>4</v>
      </c>
      <c r="B518" s="35">
        <v>80.8</v>
      </c>
      <c r="C518" s="32" t="s">
        <v>16</v>
      </c>
      <c r="D518" s="54">
        <f t="shared" ref="D518:G518" si="138">D511+D517</f>
        <v>11904</v>
      </c>
      <c r="E518" s="54">
        <f t="shared" si="138"/>
        <v>7000</v>
      </c>
      <c r="F518" s="54">
        <f t="shared" si="138"/>
        <v>14214</v>
      </c>
      <c r="G518" s="36">
        <f t="shared" si="138"/>
        <v>0</v>
      </c>
    </row>
    <row r="519" spans="1:7" ht="15" customHeight="1">
      <c r="A519" s="16" t="s">
        <v>4</v>
      </c>
      <c r="B519" s="40">
        <v>80</v>
      </c>
      <c r="C519" s="41" t="s">
        <v>20</v>
      </c>
      <c r="D519" s="54">
        <f t="shared" ref="D519:G519" si="139">D518+D500</f>
        <v>11904</v>
      </c>
      <c r="E519" s="54">
        <f t="shared" si="139"/>
        <v>17000</v>
      </c>
      <c r="F519" s="54">
        <f t="shared" si="139"/>
        <v>14214</v>
      </c>
      <c r="G519" s="36">
        <f t="shared" si="139"/>
        <v>0</v>
      </c>
    </row>
    <row r="520" spans="1:7" ht="39.4" customHeight="1">
      <c r="A520" s="16" t="s">
        <v>4</v>
      </c>
      <c r="B520" s="38">
        <v>4225</v>
      </c>
      <c r="C520" s="32" t="s">
        <v>313</v>
      </c>
      <c r="D520" s="59">
        <f t="shared" ref="D520:G520" si="140">D445+D468+D404+D519+D493</f>
        <v>1502553</v>
      </c>
      <c r="E520" s="59">
        <f t="shared" si="140"/>
        <v>2679412</v>
      </c>
      <c r="F520" s="59">
        <f t="shared" si="140"/>
        <v>3808612</v>
      </c>
      <c r="G520" s="59">
        <f t="shared" si="140"/>
        <v>6256301</v>
      </c>
    </row>
    <row r="521" spans="1:7" ht="13.5" customHeight="1">
      <c r="A521" s="78" t="s">
        <v>4</v>
      </c>
      <c r="B521" s="79"/>
      <c r="C521" s="80" t="s">
        <v>23</v>
      </c>
      <c r="D521" s="97">
        <f t="shared" ref="D521:G521" si="141">D520+D372+D382</f>
        <v>1523897</v>
      </c>
      <c r="E521" s="97">
        <f t="shared" si="141"/>
        <v>2679412</v>
      </c>
      <c r="F521" s="97">
        <f t="shared" si="141"/>
        <v>3808612</v>
      </c>
      <c r="G521" s="97">
        <f t="shared" si="141"/>
        <v>6256301</v>
      </c>
    </row>
    <row r="522" spans="1:7" ht="15" customHeight="1">
      <c r="A522" s="78" t="s">
        <v>4</v>
      </c>
      <c r="B522" s="79"/>
      <c r="C522" s="80" t="s">
        <v>2</v>
      </c>
      <c r="D522" s="45">
        <f t="shared" ref="D522:G522" si="142">D521+D361</f>
        <v>1975783</v>
      </c>
      <c r="E522" s="45">
        <f t="shared" si="142"/>
        <v>3315192</v>
      </c>
      <c r="F522" s="45">
        <f t="shared" si="142"/>
        <v>4381510</v>
      </c>
      <c r="G522" s="45">
        <f t="shared" si="142"/>
        <v>6956537</v>
      </c>
    </row>
    <row r="523" spans="1:7" ht="15" customHeight="1">
      <c r="A523" s="16"/>
      <c r="B523" s="6"/>
      <c r="C523" s="32"/>
      <c r="D523" s="148"/>
      <c r="E523" s="148"/>
      <c r="F523" s="148"/>
      <c r="G523" s="148"/>
    </row>
    <row r="524" spans="1:7">
      <c r="A524" s="76"/>
      <c r="B524" s="15"/>
      <c r="C524" s="75"/>
      <c r="D524" s="7"/>
      <c r="E524" s="7"/>
      <c r="F524" s="7"/>
    </row>
    <row r="525" spans="1:7">
      <c r="A525" s="76"/>
      <c r="B525" s="15"/>
      <c r="C525" s="75"/>
      <c r="D525" s="7"/>
      <c r="E525" s="7"/>
      <c r="F525" s="7"/>
    </row>
    <row r="526" spans="1:7">
      <c r="A526" s="76"/>
      <c r="B526" s="15"/>
      <c r="C526" s="75"/>
      <c r="D526" s="7"/>
      <c r="E526" s="7"/>
      <c r="F526" s="7"/>
    </row>
    <row r="527" spans="1:7">
      <c r="A527" s="76"/>
      <c r="B527" s="15"/>
      <c r="C527" s="75"/>
      <c r="D527" s="7"/>
      <c r="E527" s="7"/>
      <c r="F527" s="7"/>
    </row>
    <row r="528" spans="1:7">
      <c r="A528" s="76"/>
      <c r="B528" s="15"/>
      <c r="C528" s="75"/>
      <c r="D528" s="7"/>
      <c r="E528" s="7"/>
      <c r="F528" s="7"/>
    </row>
    <row r="529" spans="1:6">
      <c r="A529" s="76"/>
      <c r="B529" s="15"/>
      <c r="D529" s="7"/>
      <c r="E529" s="7"/>
      <c r="F529" s="7"/>
    </row>
    <row r="530" spans="1:6">
      <c r="A530" s="76"/>
      <c r="B530" s="15"/>
      <c r="D530" s="7"/>
      <c r="E530" s="7"/>
      <c r="F530" s="7"/>
    </row>
    <row r="531" spans="1:6">
      <c r="A531" s="76"/>
      <c r="B531" s="15"/>
      <c r="D531" s="7"/>
      <c r="E531" s="7"/>
      <c r="F531" s="7"/>
    </row>
    <row r="532" spans="1:6">
      <c r="A532" s="76"/>
      <c r="B532" s="15"/>
      <c r="D532" s="7"/>
      <c r="E532" s="7"/>
      <c r="F532" s="7"/>
    </row>
    <row r="533" spans="1:6">
      <c r="A533" s="76"/>
      <c r="B533" s="15"/>
      <c r="C533" s="91"/>
      <c r="D533" s="92"/>
      <c r="E533" s="7"/>
      <c r="F533" s="7"/>
    </row>
    <row r="534" spans="1:6">
      <c r="A534" s="76"/>
      <c r="B534" s="15"/>
      <c r="C534" s="75"/>
      <c r="D534" s="7"/>
      <c r="E534" s="7"/>
      <c r="F534" s="7"/>
    </row>
    <row r="535" spans="1:6">
      <c r="A535" s="76"/>
      <c r="B535" s="15"/>
      <c r="C535" s="75"/>
      <c r="D535" s="7"/>
      <c r="E535" s="7"/>
      <c r="F535" s="7"/>
    </row>
    <row r="536" spans="1:6">
      <c r="A536" s="76"/>
      <c r="B536" s="15"/>
      <c r="C536" s="75"/>
      <c r="D536" s="7"/>
      <c r="E536" s="7"/>
      <c r="F536" s="7"/>
    </row>
    <row r="537" spans="1:6">
      <c r="A537" s="76"/>
      <c r="B537" s="15"/>
      <c r="C537" s="75"/>
      <c r="D537" s="7"/>
      <c r="E537" s="7"/>
      <c r="F537" s="7"/>
    </row>
    <row r="538" spans="1:6">
      <c r="A538" s="76"/>
      <c r="B538" s="15"/>
      <c r="C538" s="75"/>
      <c r="D538" s="7"/>
      <c r="E538" s="7"/>
      <c r="F538" s="7"/>
    </row>
    <row r="539" spans="1:6">
      <c r="A539" s="76"/>
      <c r="B539" s="15"/>
      <c r="C539" s="75"/>
      <c r="D539" s="7"/>
      <c r="E539" s="7"/>
      <c r="F539" s="7"/>
    </row>
    <row r="540" spans="1:6">
      <c r="A540" s="76"/>
      <c r="B540" s="15"/>
      <c r="C540" s="75"/>
      <c r="D540" s="7"/>
      <c r="E540" s="7"/>
      <c r="F540" s="7"/>
    </row>
    <row r="541" spans="1:6">
      <c r="A541" s="76"/>
      <c r="B541" s="15"/>
      <c r="C541" s="75"/>
      <c r="D541" s="7"/>
      <c r="E541" s="7"/>
      <c r="F541" s="7"/>
    </row>
    <row r="542" spans="1:6">
      <c r="A542" s="76"/>
      <c r="B542" s="15"/>
      <c r="C542" s="75"/>
      <c r="D542" s="7"/>
      <c r="E542" s="7"/>
      <c r="F542" s="7"/>
    </row>
    <row r="543" spans="1:6">
      <c r="A543" s="76"/>
      <c r="B543" s="15"/>
      <c r="C543" s="75"/>
      <c r="D543" s="7"/>
      <c r="E543" s="7"/>
      <c r="F543" s="7"/>
    </row>
    <row r="544" spans="1:6">
      <c r="A544" s="76"/>
      <c r="B544" s="15"/>
      <c r="C544" s="75"/>
      <c r="D544" s="7"/>
      <c r="E544" s="7"/>
      <c r="F544" s="7"/>
    </row>
    <row r="545" spans="1:6">
      <c r="A545" s="76"/>
      <c r="B545" s="15"/>
      <c r="C545" s="75"/>
      <c r="D545" s="7"/>
      <c r="E545" s="7"/>
      <c r="F545" s="7"/>
    </row>
    <row r="546" spans="1:6">
      <c r="A546" s="76"/>
      <c r="B546" s="15"/>
      <c r="C546" s="75"/>
      <c r="D546" s="7"/>
      <c r="E546" s="7"/>
      <c r="F546" s="7"/>
    </row>
    <row r="547" spans="1:6">
      <c r="A547" s="76"/>
      <c r="B547" s="15"/>
    </row>
    <row r="548" spans="1:6">
      <c r="A548" s="76"/>
      <c r="B548" s="15"/>
    </row>
    <row r="549" spans="1:6">
      <c r="A549" s="76"/>
      <c r="B549" s="15"/>
    </row>
    <row r="550" spans="1:6">
      <c r="A550" s="76"/>
      <c r="B550" s="15"/>
    </row>
    <row r="551" spans="1:6">
      <c r="A551" s="76"/>
      <c r="B551" s="15"/>
    </row>
    <row r="552" spans="1:6">
      <c r="A552" s="76"/>
      <c r="B552" s="15"/>
    </row>
    <row r="553" spans="1:6">
      <c r="A553" s="76"/>
      <c r="B553" s="15"/>
    </row>
    <row r="554" spans="1:6">
      <c r="A554" s="76"/>
      <c r="B554" s="15"/>
    </row>
    <row r="555" spans="1:6">
      <c r="A555" s="76"/>
      <c r="B555" s="15"/>
    </row>
    <row r="556" spans="1:6">
      <c r="A556" s="76"/>
      <c r="B556" s="15"/>
    </row>
    <row r="557" spans="1:6">
      <c r="A557" s="76"/>
      <c r="B557" s="15"/>
    </row>
    <row r="558" spans="1:6">
      <c r="A558" s="76"/>
      <c r="B558" s="15"/>
    </row>
    <row r="559" spans="1:6">
      <c r="A559" s="76"/>
      <c r="B559" s="15"/>
    </row>
    <row r="560" spans="1:6">
      <c r="A560" s="76"/>
      <c r="B560" s="15"/>
    </row>
    <row r="561" spans="1:2">
      <c r="A561" s="76"/>
      <c r="B561" s="15"/>
    </row>
    <row r="562" spans="1:2">
      <c r="A562" s="76"/>
      <c r="B562" s="15"/>
    </row>
    <row r="563" spans="1:2">
      <c r="A563" s="76"/>
      <c r="B563" s="15"/>
    </row>
    <row r="564" spans="1:2">
      <c r="A564" s="76"/>
      <c r="B564" s="15"/>
    </row>
    <row r="565" spans="1:2">
      <c r="A565" s="76"/>
      <c r="B565" s="15"/>
    </row>
    <row r="566" spans="1:2">
      <c r="A566" s="76"/>
      <c r="B566" s="15"/>
    </row>
    <row r="567" spans="1:2">
      <c r="A567" s="76"/>
      <c r="B567" s="15"/>
    </row>
    <row r="568" spans="1:2">
      <c r="A568" s="76"/>
      <c r="B568" s="15"/>
    </row>
    <row r="569" spans="1:2">
      <c r="A569" s="76"/>
      <c r="B569" s="15"/>
    </row>
    <row r="570" spans="1:2">
      <c r="A570" s="76"/>
      <c r="B570" s="15"/>
    </row>
    <row r="571" spans="1:2">
      <c r="A571" s="76"/>
      <c r="B571" s="15"/>
    </row>
    <row r="572" spans="1:2">
      <c r="A572" s="76"/>
      <c r="B572" s="15"/>
    </row>
    <row r="573" spans="1:2">
      <c r="A573" s="76"/>
      <c r="B573" s="15"/>
    </row>
    <row r="574" spans="1:2">
      <c r="A574" s="76"/>
      <c r="B574" s="15"/>
    </row>
    <row r="575" spans="1:2">
      <c r="A575" s="76"/>
      <c r="B575" s="15"/>
    </row>
    <row r="576" spans="1:2">
      <c r="A576" s="76"/>
      <c r="B576" s="15"/>
    </row>
    <row r="577" spans="1:2">
      <c r="A577" s="76"/>
      <c r="B577" s="15"/>
    </row>
    <row r="578" spans="1:2">
      <c r="A578" s="76"/>
      <c r="B578" s="15"/>
    </row>
    <row r="579" spans="1:2">
      <c r="A579" s="76"/>
      <c r="B579" s="15"/>
    </row>
    <row r="580" spans="1:2">
      <c r="A580" s="76"/>
      <c r="B580" s="15"/>
    </row>
    <row r="581" spans="1:2">
      <c r="A581" s="76"/>
      <c r="B581" s="15"/>
    </row>
    <row r="582" spans="1:2">
      <c r="A582" s="76"/>
      <c r="B582" s="15"/>
    </row>
    <row r="583" spans="1:2">
      <c r="A583" s="76"/>
      <c r="B583" s="15"/>
    </row>
    <row r="584" spans="1:2">
      <c r="A584" s="76"/>
      <c r="B584" s="15"/>
    </row>
    <row r="585" spans="1:2">
      <c r="A585" s="76"/>
      <c r="B585" s="15"/>
    </row>
    <row r="586" spans="1:2">
      <c r="A586" s="76"/>
      <c r="B586" s="15"/>
    </row>
    <row r="587" spans="1:2">
      <c r="A587" s="76"/>
      <c r="B587" s="15"/>
    </row>
    <row r="588" spans="1:2">
      <c r="A588" s="76"/>
      <c r="B588" s="15"/>
    </row>
    <row r="589" spans="1:2">
      <c r="A589" s="76"/>
      <c r="B589" s="15"/>
    </row>
    <row r="590" spans="1:2">
      <c r="A590" s="76"/>
      <c r="B590" s="15"/>
    </row>
    <row r="591" spans="1:2">
      <c r="A591" s="76"/>
      <c r="B591" s="15"/>
    </row>
    <row r="592" spans="1:2">
      <c r="A592" s="76"/>
      <c r="B592" s="15"/>
    </row>
    <row r="593" spans="1:2">
      <c r="A593" s="76"/>
      <c r="B593" s="15"/>
    </row>
    <row r="594" spans="1:2">
      <c r="A594" s="76"/>
      <c r="B594" s="15"/>
    </row>
    <row r="595" spans="1:2">
      <c r="A595" s="76"/>
      <c r="B595" s="15"/>
    </row>
    <row r="596" spans="1:2">
      <c r="A596" s="76"/>
      <c r="B596" s="15"/>
    </row>
    <row r="597" spans="1:2">
      <c r="A597" s="76"/>
      <c r="B597" s="15"/>
    </row>
    <row r="598" spans="1:2">
      <c r="A598" s="76"/>
      <c r="B598" s="15"/>
    </row>
    <row r="599" spans="1:2">
      <c r="A599" s="76"/>
      <c r="B599" s="15"/>
    </row>
    <row r="600" spans="1:2">
      <c r="A600" s="76"/>
      <c r="B600" s="15"/>
    </row>
    <row r="601" spans="1:2">
      <c r="A601" s="76"/>
      <c r="B601" s="15"/>
    </row>
    <row r="602" spans="1:2">
      <c r="A602" s="76"/>
      <c r="B602" s="15"/>
    </row>
    <row r="603" spans="1:2">
      <c r="A603" s="76"/>
      <c r="B603" s="15"/>
    </row>
    <row r="604" spans="1:2">
      <c r="A604" s="76"/>
      <c r="B604" s="15"/>
    </row>
    <row r="605" spans="1:2">
      <c r="A605" s="76"/>
      <c r="B605" s="15"/>
    </row>
    <row r="606" spans="1:2">
      <c r="A606" s="76"/>
      <c r="B606" s="15"/>
    </row>
    <row r="607" spans="1:2">
      <c r="A607" s="76"/>
      <c r="B607" s="15"/>
    </row>
    <row r="608" spans="1:2">
      <c r="A608" s="76"/>
      <c r="B608" s="15"/>
    </row>
    <row r="609" spans="1:2">
      <c r="A609" s="76"/>
      <c r="B609" s="15"/>
    </row>
    <row r="610" spans="1:2">
      <c r="A610" s="76"/>
      <c r="B610" s="15"/>
    </row>
    <row r="611" spans="1:2">
      <c r="A611" s="76"/>
      <c r="B611" s="15"/>
    </row>
    <row r="612" spans="1:2">
      <c r="A612" s="76"/>
      <c r="B612" s="15"/>
    </row>
    <row r="613" spans="1:2">
      <c r="A613" s="76"/>
      <c r="B613" s="15"/>
    </row>
    <row r="614" spans="1:2">
      <c r="A614" s="76"/>
      <c r="B614" s="15"/>
    </row>
    <row r="615" spans="1:2">
      <c r="A615" s="76"/>
      <c r="B615" s="15"/>
    </row>
    <row r="616" spans="1:2">
      <c r="A616" s="76"/>
      <c r="B616" s="15"/>
    </row>
    <row r="617" spans="1:2">
      <c r="A617" s="76"/>
      <c r="B617" s="15"/>
    </row>
    <row r="618" spans="1:2">
      <c r="A618" s="76"/>
      <c r="B618" s="15"/>
    </row>
    <row r="619" spans="1:2">
      <c r="A619" s="76"/>
      <c r="B619" s="15"/>
    </row>
    <row r="620" spans="1:2">
      <c r="A620" s="76"/>
      <c r="B620" s="15"/>
    </row>
    <row r="621" spans="1:2">
      <c r="A621" s="76"/>
      <c r="B621" s="15"/>
    </row>
    <row r="622" spans="1:2">
      <c r="A622" s="76"/>
      <c r="B622" s="15"/>
    </row>
    <row r="623" spans="1:2">
      <c r="A623" s="76"/>
      <c r="B623" s="15"/>
    </row>
    <row r="624" spans="1:2">
      <c r="A624" s="76"/>
      <c r="B624" s="15"/>
    </row>
    <row r="625" spans="1:2">
      <c r="A625" s="76"/>
      <c r="B625" s="15"/>
    </row>
    <row r="626" spans="1:2">
      <c r="A626" s="76"/>
      <c r="B626" s="15"/>
    </row>
    <row r="627" spans="1:2">
      <c r="A627" s="76"/>
      <c r="B627" s="15"/>
    </row>
    <row r="628" spans="1:2">
      <c r="A628" s="76"/>
      <c r="B628" s="15"/>
    </row>
    <row r="629" spans="1:2">
      <c r="A629" s="76"/>
      <c r="B629" s="15"/>
    </row>
    <row r="630" spans="1:2">
      <c r="A630" s="76"/>
      <c r="B630" s="15"/>
    </row>
    <row r="631" spans="1:2">
      <c r="A631" s="76"/>
      <c r="B631" s="15"/>
    </row>
    <row r="632" spans="1:2">
      <c r="A632" s="76"/>
      <c r="B632" s="15"/>
    </row>
    <row r="633" spans="1:2">
      <c r="A633" s="76"/>
      <c r="B633" s="15"/>
    </row>
    <row r="634" spans="1:2">
      <c r="A634" s="76"/>
      <c r="B634" s="15"/>
    </row>
    <row r="635" spans="1:2">
      <c r="A635" s="76"/>
      <c r="B635" s="15"/>
    </row>
    <row r="636" spans="1:2">
      <c r="A636" s="76"/>
      <c r="B636" s="15"/>
    </row>
    <row r="637" spans="1:2">
      <c r="A637" s="76"/>
      <c r="B637" s="15"/>
    </row>
    <row r="638" spans="1:2">
      <c r="A638" s="76"/>
      <c r="B638" s="15"/>
    </row>
    <row r="639" spans="1:2">
      <c r="A639" s="76"/>
      <c r="B639" s="15"/>
    </row>
    <row r="640" spans="1:2">
      <c r="A640" s="76"/>
      <c r="B640" s="15"/>
    </row>
    <row r="641" spans="1:2">
      <c r="A641" s="76"/>
      <c r="B641" s="15"/>
    </row>
    <row r="642" spans="1:2">
      <c r="A642" s="76"/>
      <c r="B642" s="15"/>
    </row>
    <row r="643" spans="1:2">
      <c r="A643" s="76"/>
      <c r="B643" s="15"/>
    </row>
    <row r="644" spans="1:2">
      <c r="A644" s="76"/>
      <c r="B644" s="15"/>
    </row>
    <row r="645" spans="1:2">
      <c r="A645" s="76"/>
      <c r="B645" s="15"/>
    </row>
    <row r="646" spans="1:2">
      <c r="A646" s="76"/>
      <c r="B646" s="15"/>
    </row>
    <row r="647" spans="1:2">
      <c r="A647" s="76"/>
      <c r="B647" s="15"/>
    </row>
    <row r="648" spans="1:2">
      <c r="A648" s="76"/>
      <c r="B648" s="15"/>
    </row>
    <row r="649" spans="1:2">
      <c r="A649" s="76"/>
      <c r="B649" s="15"/>
    </row>
    <row r="650" spans="1:2">
      <c r="A650" s="76"/>
      <c r="B650" s="15"/>
    </row>
    <row r="651" spans="1:2">
      <c r="A651" s="76"/>
      <c r="B651" s="15"/>
    </row>
    <row r="652" spans="1:2">
      <c r="A652" s="76"/>
      <c r="B652" s="15"/>
    </row>
    <row r="653" spans="1:2">
      <c r="A653" s="76"/>
      <c r="B653" s="15"/>
    </row>
    <row r="654" spans="1:2">
      <c r="A654" s="76"/>
      <c r="B654" s="15"/>
    </row>
    <row r="655" spans="1:2">
      <c r="A655" s="76"/>
      <c r="B655" s="15"/>
    </row>
    <row r="656" spans="1:2">
      <c r="A656" s="76"/>
      <c r="B656" s="15"/>
    </row>
    <row r="657" spans="1:2">
      <c r="A657" s="76"/>
      <c r="B657" s="15"/>
    </row>
    <row r="658" spans="1:2">
      <c r="A658" s="76"/>
      <c r="B658" s="15"/>
    </row>
    <row r="659" spans="1:2">
      <c r="A659" s="76"/>
      <c r="B659" s="15"/>
    </row>
    <row r="660" spans="1:2">
      <c r="A660" s="76"/>
      <c r="B660" s="15"/>
    </row>
    <row r="661" spans="1:2">
      <c r="A661" s="76"/>
      <c r="B661" s="15"/>
    </row>
    <row r="662" spans="1:2">
      <c r="A662" s="76"/>
      <c r="B662" s="15"/>
    </row>
  </sheetData>
  <autoFilter ref="A20:G523"/>
  <mergeCells count="6">
    <mergeCell ref="A1:G1"/>
    <mergeCell ref="A2:G2"/>
    <mergeCell ref="B7:C7"/>
    <mergeCell ref="E5:G5"/>
    <mergeCell ref="E9:G9"/>
    <mergeCell ref="E7:G7"/>
  </mergeCells>
  <phoneticPr fontId="2" type="noConversion"/>
  <printOptions horizontalCentered="1"/>
  <pageMargins left="0.55118110236220474" right="0.55118110236220474" top="0.74803149606299213" bottom="1.5748031496062993" header="0.51181102362204722" footer="1.1811023622047245"/>
  <pageSetup paperSize="9" scale="93" firstPageNumber="409" fitToHeight="42" orientation="portrait" blackAndWhite="1" useFirstPageNumber="1" r:id="rId1"/>
  <headerFooter alignWithMargins="0">
    <oddHeader xml:space="preserve">&amp;C   </oddHeader>
    <oddFooter>&amp;C&amp;"Times New Roman,Bold"   &amp;P</oddFooter>
  </headerFooter>
  <rowBreaks count="6" manualBreakCount="6">
    <brk id="82" max="11" man="1"/>
    <brk id="195" max="11" man="1"/>
    <brk id="269" max="11" man="1"/>
    <brk id="304" max="11" man="1"/>
    <brk id="343" max="11" man="1"/>
    <brk id="383" max="11" man="1"/>
  </rowBreaks>
  <ignoredErrors>
    <ignoredError sqref="B44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7</vt:i4>
      </vt:variant>
    </vt:vector>
  </HeadingPairs>
  <TitlesOfParts>
    <vt:vector size="8" baseType="lpstr">
      <vt:lpstr>dem38</vt:lpstr>
      <vt:lpstr>'dem38'!capedu</vt:lpstr>
      <vt:lpstr>'dem38'!Print_Area</vt:lpstr>
      <vt:lpstr>'dem38'!Print_Titles</vt:lpstr>
      <vt:lpstr>'dem38'!scst</vt:lpstr>
      <vt:lpstr>'dem38'!SocialSecurity</vt:lpstr>
      <vt:lpstr>'dem38'!Voted</vt:lpstr>
      <vt:lpstr>'dem38'!welfarecap</vt:lpstr>
    </vt:vector>
  </TitlesOfParts>
  <Company>Government of Sikkim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Secretary Finance</dc:creator>
  <cp:lastModifiedBy>Budget JA1</cp:lastModifiedBy>
  <cp:lastPrinted>2026-07-19T03:42:01Z</cp:lastPrinted>
  <dcterms:created xsi:type="dcterms:W3CDTF">2004-06-02T16:26:47Z</dcterms:created>
  <dcterms:modified xsi:type="dcterms:W3CDTF">2026-08-03T06:15:36Z</dcterms:modified>
</cp:coreProperties>
</file>