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4295" windowHeight="12495"/>
  </bookViews>
  <sheets>
    <sheet name="dem39" sheetId="4" r:id="rId1"/>
  </sheets>
  <definedNames>
    <definedName name="__123Graph_D" localSheetId="0" hidden="1">#REF!</definedName>
    <definedName name="_xlnm._FilterDatabase" localSheetId="0" hidden="1">'dem39'!$A$15:$G$319</definedName>
    <definedName name="educap" localSheetId="0">'dem39'!$D$317:$G$317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on_plan">'dem39'!A1</definedName>
    <definedName name="np" localSheetId="0">'dem39'!#REF!</definedName>
    <definedName name="_xlnm.Print_Area" localSheetId="0">'dem39'!$A$1:$G$319</definedName>
    <definedName name="_xlnm.Print_Titles" localSheetId="0">'dem39'!$12:$15</definedName>
    <definedName name="revise" localSheetId="0">'dem39'!#REF!</definedName>
    <definedName name="sports" localSheetId="0">'dem39'!$D$178:$G$178</definedName>
    <definedName name="summary" localSheetId="0">'dem39'!#REF!</definedName>
    <definedName name="Voted" localSheetId="0">'dem39'!$C$9:$F$9</definedName>
    <definedName name="Z_239EE218_578E_4317_BEED_14D5D7089E27_.wvu.Cols" localSheetId="0" hidden="1">'dem39'!#REF!</definedName>
    <definedName name="Z_239EE218_578E_4317_BEED_14D5D7089E27_.wvu.FilterData" localSheetId="0" hidden="1">'dem39'!$A$1:$G$319</definedName>
    <definedName name="Z_239EE218_578E_4317_BEED_14D5D7089E27_.wvu.PrintArea" localSheetId="0" hidden="1">'dem39'!$A$1:$G$319</definedName>
    <definedName name="Z_239EE218_578E_4317_BEED_14D5D7089E27_.wvu.PrintTitles" localSheetId="0" hidden="1">'dem39'!$12:$15</definedName>
    <definedName name="Z_302A3EA3_AE96_11D5_A646_0050BA3D7AFD_.wvu.Cols" localSheetId="0" hidden="1">'dem39'!#REF!</definedName>
    <definedName name="Z_302A3EA3_AE96_11D5_A646_0050BA3D7AFD_.wvu.FilterData" localSheetId="0" hidden="1">'dem39'!$A$1:$G$319</definedName>
    <definedName name="Z_302A3EA3_AE96_11D5_A646_0050BA3D7AFD_.wvu.PrintArea" localSheetId="0" hidden="1">'dem39'!$A$1:$G$319</definedName>
    <definedName name="Z_302A3EA3_AE96_11D5_A646_0050BA3D7AFD_.wvu.PrintTitles" localSheetId="0" hidden="1">'dem39'!$12:$15</definedName>
    <definedName name="Z_36DBA021_0ECB_11D4_8064_004005726899_.wvu.Cols" localSheetId="0" hidden="1">'dem39'!#REF!</definedName>
    <definedName name="Z_36DBA021_0ECB_11D4_8064_004005726899_.wvu.PrintArea" localSheetId="0" hidden="1">'dem39'!$A$1:$G$319</definedName>
    <definedName name="Z_36DBA021_0ECB_11D4_8064_004005726899_.wvu.PrintTitles" localSheetId="0" hidden="1">'dem39'!$12:$15</definedName>
    <definedName name="Z_93EBE921_AE91_11D5_8685_004005726899_.wvu.Cols" localSheetId="0" hidden="1">'dem39'!#REF!</definedName>
    <definedName name="Z_93EBE921_AE91_11D5_8685_004005726899_.wvu.PrintArea" localSheetId="0" hidden="1">'dem39'!$A$1:$G$319</definedName>
    <definedName name="Z_93EBE921_AE91_11D5_8685_004005726899_.wvu.PrintTitles" localSheetId="0" hidden="1">'dem39'!$12:$15</definedName>
    <definedName name="Z_94DA79C1_0FDE_11D5_9579_000021DAEEA2_.wvu.Cols" localSheetId="0" hidden="1">'dem39'!#REF!</definedName>
    <definedName name="Z_94DA79C1_0FDE_11D5_9579_000021DAEEA2_.wvu.PrintArea" localSheetId="0" hidden="1">'dem39'!$A$1:$G$319</definedName>
    <definedName name="Z_94DA79C1_0FDE_11D5_9579_000021DAEEA2_.wvu.PrintTitles" localSheetId="0" hidden="1">'dem39'!$12:$15</definedName>
    <definedName name="Z_C868F8C3_16D7_11D5_A68D_81D6213F5331_.wvu.Cols" localSheetId="0" hidden="1">'dem39'!#REF!</definedName>
    <definedName name="Z_C868F8C3_16D7_11D5_A68D_81D6213F5331_.wvu.PrintArea" localSheetId="0" hidden="1">'dem39'!$A$1:$G$319</definedName>
    <definedName name="Z_C868F8C3_16D7_11D5_A68D_81D6213F5331_.wvu.PrintTitles" localSheetId="0" hidden="1">'dem39'!$12:$15</definedName>
    <definedName name="Z_E5DF37BD_125C_11D5_8DC4_D0F5D88B3549_.wvu.Cols" localSheetId="0" hidden="1">'dem39'!#REF!</definedName>
    <definedName name="Z_E5DF37BD_125C_11D5_8DC4_D0F5D88B3549_.wvu.PrintArea" localSheetId="0" hidden="1">'dem39'!$A$1:$G$319</definedName>
    <definedName name="Z_E5DF37BD_125C_11D5_8DC4_D0F5D88B3549_.wvu.PrintTitles" localSheetId="0" hidden="1">'dem39'!$12:$15</definedName>
    <definedName name="Z_F8ADACC1_164E_11D6_B603_000021DAEEA2_.wvu.Cols" localSheetId="0" hidden="1">'dem39'!#REF!</definedName>
    <definedName name="Z_F8ADACC1_164E_11D6_B603_000021DAEEA2_.wvu.PrintArea" localSheetId="0" hidden="1">'dem39'!$A$1:$G$319</definedName>
    <definedName name="Z_F8ADACC1_164E_11D6_B603_000021DAEEA2_.wvu.PrintTitles" localSheetId="0" hidden="1">'dem39'!$12:$15</definedName>
  </definedNames>
  <calcPr calcId="125725"/>
</workbook>
</file>

<file path=xl/calcChain.xml><?xml version="1.0" encoding="utf-8"?>
<calcChain xmlns="http://schemas.openxmlformats.org/spreadsheetml/2006/main">
  <c r="G210" i="4"/>
  <c r="G176"/>
  <c r="D118"/>
  <c r="F210"/>
  <c r="E210"/>
  <c r="D210"/>
  <c r="F176"/>
  <c r="E176"/>
  <c r="D176"/>
  <c r="F238" l="1"/>
  <c r="E238"/>
  <c r="D238"/>
  <c r="G238"/>
  <c r="F286" l="1"/>
  <c r="E286"/>
  <c r="D286"/>
  <c r="G286"/>
  <c r="F282"/>
  <c r="E282"/>
  <c r="D282"/>
  <c r="G282"/>
  <c r="F278"/>
  <c r="E278"/>
  <c r="D278"/>
  <c r="G278"/>
  <c r="F274"/>
  <c r="E274"/>
  <c r="D274"/>
  <c r="G274"/>
  <c r="F264"/>
  <c r="E264"/>
  <c r="D264"/>
  <c r="G264"/>
  <c r="F228"/>
  <c r="E228"/>
  <c r="D228"/>
  <c r="G228"/>
  <c r="F224"/>
  <c r="E224"/>
  <c r="D224"/>
  <c r="G224"/>
  <c r="F220"/>
  <c r="E220"/>
  <c r="D220"/>
  <c r="G220"/>
  <c r="F216" l="1"/>
  <c r="F229" s="1"/>
  <c r="E216"/>
  <c r="E229" s="1"/>
  <c r="D216"/>
  <c r="D229" s="1"/>
  <c r="G216"/>
  <c r="G229" s="1"/>
  <c r="F296"/>
  <c r="E296"/>
  <c r="D296"/>
  <c r="G296"/>
  <c r="F118" l="1"/>
  <c r="E118"/>
  <c r="G118"/>
  <c r="G172" l="1"/>
  <c r="F113"/>
  <c r="E113"/>
  <c r="D113"/>
  <c r="G113"/>
  <c r="F172"/>
  <c r="E172"/>
  <c r="D172"/>
  <c r="F81"/>
  <c r="F87" s="1"/>
  <c r="F59"/>
  <c r="F23"/>
  <c r="F191"/>
  <c r="F192" s="1"/>
  <c r="F68"/>
  <c r="F71"/>
  <c r="F60"/>
  <c r="F48"/>
  <c r="F49"/>
  <c r="F46"/>
  <c r="F38"/>
  <c r="F35"/>
  <c r="F24"/>
  <c r="F21"/>
  <c r="F31"/>
  <c r="F22"/>
  <c r="D85"/>
  <c r="D87" s="1"/>
  <c r="F188"/>
  <c r="F160"/>
  <c r="F156"/>
  <c r="F152"/>
  <c r="F148"/>
  <c r="F140"/>
  <c r="F136"/>
  <c r="F129"/>
  <c r="F125"/>
  <c r="F105"/>
  <c r="F101"/>
  <c r="F96"/>
  <c r="F91"/>
  <c r="F314"/>
  <c r="E314"/>
  <c r="D314"/>
  <c r="F310"/>
  <c r="E310"/>
  <c r="D310"/>
  <c r="F302"/>
  <c r="F303" s="1"/>
  <c r="E302"/>
  <c r="E303" s="1"/>
  <c r="D302"/>
  <c r="D303" s="1"/>
  <c r="F292"/>
  <c r="F297" s="1"/>
  <c r="E292"/>
  <c r="E297" s="1"/>
  <c r="D292"/>
  <c r="D297" s="1"/>
  <c r="F270"/>
  <c r="F287" s="1"/>
  <c r="E270"/>
  <c r="E287" s="1"/>
  <c r="D270"/>
  <c r="D287" s="1"/>
  <c r="F260"/>
  <c r="E260"/>
  <c r="D260"/>
  <c r="F256"/>
  <c r="E256"/>
  <c r="D256"/>
  <c r="F252"/>
  <c r="E252"/>
  <c r="D252"/>
  <c r="F248"/>
  <c r="E248"/>
  <c r="D248"/>
  <c r="F244"/>
  <c r="E244"/>
  <c r="D244"/>
  <c r="F234"/>
  <c r="F239" s="1"/>
  <c r="E234"/>
  <c r="E239" s="1"/>
  <c r="D234"/>
  <c r="D239" s="1"/>
  <c r="F206"/>
  <c r="E206"/>
  <c r="D206"/>
  <c r="F202"/>
  <c r="E202"/>
  <c r="D202"/>
  <c r="F198"/>
  <c r="E198"/>
  <c r="D198"/>
  <c r="E192"/>
  <c r="D192"/>
  <c r="E188"/>
  <c r="D188"/>
  <c r="F168"/>
  <c r="E168"/>
  <c r="D168"/>
  <c r="F164"/>
  <c r="E164"/>
  <c r="D164"/>
  <c r="E160"/>
  <c r="D160"/>
  <c r="E156"/>
  <c r="D156"/>
  <c r="E152"/>
  <c r="D152"/>
  <c r="E148"/>
  <c r="D148"/>
  <c r="F144"/>
  <c r="E144"/>
  <c r="D144"/>
  <c r="E140"/>
  <c r="D140"/>
  <c r="E136"/>
  <c r="D136"/>
  <c r="E129"/>
  <c r="D129"/>
  <c r="E125"/>
  <c r="D125"/>
  <c r="F109"/>
  <c r="E109"/>
  <c r="D109"/>
  <c r="E105"/>
  <c r="D105"/>
  <c r="E101"/>
  <c r="D101"/>
  <c r="E96"/>
  <c r="D96"/>
  <c r="E91"/>
  <c r="D91"/>
  <c r="E87"/>
  <c r="E76"/>
  <c r="D76"/>
  <c r="E65"/>
  <c r="D65"/>
  <c r="E54"/>
  <c r="D54"/>
  <c r="E43"/>
  <c r="D43"/>
  <c r="E32"/>
  <c r="D32"/>
  <c r="D265" l="1"/>
  <c r="F265"/>
  <c r="E265"/>
  <c r="F211"/>
  <c r="E211"/>
  <c r="D211"/>
  <c r="D114"/>
  <c r="D119" s="1"/>
  <c r="F177"/>
  <c r="E177"/>
  <c r="D177"/>
  <c r="E114"/>
  <c r="E119" s="1"/>
  <c r="F54"/>
  <c r="F65"/>
  <c r="F76"/>
  <c r="F43"/>
  <c r="F32"/>
  <c r="E315"/>
  <c r="F193"/>
  <c r="D193"/>
  <c r="E130"/>
  <c r="E131" s="1"/>
  <c r="D130"/>
  <c r="D131" s="1"/>
  <c r="E193"/>
  <c r="D315"/>
  <c r="F315"/>
  <c r="F130"/>
  <c r="F131" s="1"/>
  <c r="G270"/>
  <c r="G287" s="1"/>
  <c r="G260"/>
  <c r="G256"/>
  <c r="G168"/>
  <c r="G206"/>
  <c r="F114" l="1"/>
  <c r="F119" s="1"/>
  <c r="E304"/>
  <c r="E316" s="1"/>
  <c r="E317" s="1"/>
  <c r="E318" s="1"/>
  <c r="D304"/>
  <c r="D316" s="1"/>
  <c r="D317" s="1"/>
  <c r="D318" s="1"/>
  <c r="F304"/>
  <c r="F316" s="1"/>
  <c r="F317" s="1"/>
  <c r="F318" s="1"/>
  <c r="E178"/>
  <c r="E179" s="1"/>
  <c r="D178"/>
  <c r="D179" s="1"/>
  <c r="G109"/>
  <c r="G314"/>
  <c r="F178" l="1"/>
  <c r="F179" s="1"/>
  <c r="F319" s="1"/>
  <c r="E319"/>
  <c r="D319"/>
  <c r="G192"/>
  <c r="G310" l="1"/>
  <c r="G315" s="1"/>
  <c r="G292"/>
  <c r="G297" s="1"/>
  <c r="G252"/>
  <c r="G248"/>
  <c r="G244"/>
  <c r="G234"/>
  <c r="G239" s="1"/>
  <c r="G202"/>
  <c r="G198"/>
  <c r="G188"/>
  <c r="G193" s="1"/>
  <c r="G164"/>
  <c r="G160"/>
  <c r="G156"/>
  <c r="G152"/>
  <c r="G148"/>
  <c r="G144"/>
  <c r="G129"/>
  <c r="G125"/>
  <c r="G105"/>
  <c r="G91"/>
  <c r="G265" l="1"/>
  <c r="G211"/>
  <c r="G65"/>
  <c r="G130"/>
  <c r="G131" s="1"/>
  <c r="G101"/>
  <c r="G136"/>
  <c r="G140"/>
  <c r="G43"/>
  <c r="G76"/>
  <c r="G302"/>
  <c r="G303" s="1"/>
  <c r="G87"/>
  <c r="G54"/>
  <c r="G32"/>
  <c r="G96"/>
  <c r="G177" l="1"/>
  <c r="G114"/>
  <c r="G119" s="1"/>
  <c r="G304"/>
  <c r="G316" s="1"/>
  <c r="G317" s="1"/>
  <c r="G318" s="1"/>
  <c r="G178" l="1"/>
  <c r="G179" s="1"/>
  <c r="G319" s="1"/>
  <c r="E9" l="1"/>
  <c r="D9" l="1"/>
  <c r="F9" s="1"/>
</calcChain>
</file>

<file path=xl/sharedStrings.xml><?xml version="1.0" encoding="utf-8"?>
<sst xmlns="http://schemas.openxmlformats.org/spreadsheetml/2006/main" count="515" uniqueCount="228">
  <si>
    <t>Sports &amp; Youth Services</t>
  </si>
  <si>
    <t>Capital Outlay on Education, Sports, Art &amp; Culture</t>
  </si>
  <si>
    <t>Voted</t>
  </si>
  <si>
    <t>Major /Sub-Major/Minor/Sub/Detailed Heads</t>
  </si>
  <si>
    <t>Total</t>
  </si>
  <si>
    <t>REVENUE SECTION</t>
  </si>
  <si>
    <t>M.H.</t>
  </si>
  <si>
    <t>Direction and Administration</t>
  </si>
  <si>
    <t>Establishment</t>
  </si>
  <si>
    <t>60.44.01</t>
  </si>
  <si>
    <t>Salaries</t>
  </si>
  <si>
    <t>60.44.11</t>
  </si>
  <si>
    <t>60.44.13</t>
  </si>
  <si>
    <t>Assistance and Incentives</t>
  </si>
  <si>
    <t>Incentive to Promising Sports Persons</t>
  </si>
  <si>
    <t>Sports and Games</t>
  </si>
  <si>
    <t>Sports Hostel,  Namchi</t>
  </si>
  <si>
    <t>CAPITAL SECTION</t>
  </si>
  <si>
    <t>Sports and Youth Services -Sports Stadia</t>
  </si>
  <si>
    <t>Sports Stadia</t>
  </si>
  <si>
    <t>Sports &amp; Stadia</t>
  </si>
  <si>
    <t>II. Details of the estimates and the heads under which this grant will be accounted for:</t>
  </si>
  <si>
    <t>Revenue</t>
  </si>
  <si>
    <t>B - Social Services (a) Education, Sports , Art and Culture</t>
  </si>
  <si>
    <t>Capital</t>
  </si>
  <si>
    <t>(In Thousands of Rupees)</t>
  </si>
  <si>
    <t>Stadium, Gymnasium and Playgrounds</t>
  </si>
  <si>
    <t>Youth Welfare Programmes for Non- Students</t>
  </si>
  <si>
    <t>60.44.02</t>
  </si>
  <si>
    <t>Wages</t>
  </si>
  <si>
    <t>Soreng Girls Sports Academy</t>
  </si>
  <si>
    <t>DEMAND NO. 39</t>
  </si>
  <si>
    <t>SPORTS AND YOUTH AFFAIRS</t>
  </si>
  <si>
    <t>Games and Sports Activities</t>
  </si>
  <si>
    <t>Actuals</t>
  </si>
  <si>
    <t>Budget 
Estimate</t>
  </si>
  <si>
    <t>Youth Development Board</t>
  </si>
  <si>
    <t>Gyalshing District</t>
  </si>
  <si>
    <t>60.46.01</t>
  </si>
  <si>
    <t>60.46.02</t>
  </si>
  <si>
    <t>60.46.11</t>
  </si>
  <si>
    <t>60.46.13</t>
  </si>
  <si>
    <t>Mangan District</t>
  </si>
  <si>
    <t>60.47.01</t>
  </si>
  <si>
    <t>60.47.02</t>
  </si>
  <si>
    <t>60.47.11</t>
  </si>
  <si>
    <t>60.47.13</t>
  </si>
  <si>
    <t>Namchi District</t>
  </si>
  <si>
    <t>60.48.01</t>
  </si>
  <si>
    <t>60.48.02</t>
  </si>
  <si>
    <t>60.48.11</t>
  </si>
  <si>
    <t>60.48.13</t>
  </si>
  <si>
    <t>Pakyong District</t>
  </si>
  <si>
    <t>60.49.01</t>
  </si>
  <si>
    <t>60.49.02</t>
  </si>
  <si>
    <t>60.49.11</t>
  </si>
  <si>
    <t>60.49.13</t>
  </si>
  <si>
    <t>Soreng District</t>
  </si>
  <si>
    <t>60.50.01</t>
  </si>
  <si>
    <t>60.50.02</t>
  </si>
  <si>
    <t>60.50.11</t>
  </si>
  <si>
    <t>60.50.13</t>
  </si>
  <si>
    <t>Gangtok District</t>
  </si>
  <si>
    <t>50</t>
  </si>
  <si>
    <t>B - Capital Account of Social Services
(a) Education, Sports Arts and Culture</t>
  </si>
  <si>
    <t>Medical Treatment</t>
  </si>
  <si>
    <t>Allowances</t>
  </si>
  <si>
    <t>Leave Travel Concession</t>
  </si>
  <si>
    <t>Domestic Travel Expenses</t>
  </si>
  <si>
    <t>Foreign Travel Expenses</t>
  </si>
  <si>
    <t>60.44.06</t>
  </si>
  <si>
    <t>60.44.07</t>
  </si>
  <si>
    <t>Other Revenue Expenditure</t>
  </si>
  <si>
    <t>60.44.49</t>
  </si>
  <si>
    <t>60.46.06</t>
  </si>
  <si>
    <t>60.46.07</t>
  </si>
  <si>
    <t>60.47.06</t>
  </si>
  <si>
    <t>60.47.07</t>
  </si>
  <si>
    <t>60.48.06</t>
  </si>
  <si>
    <t>60.48.07</t>
  </si>
  <si>
    <t>60.49.06</t>
  </si>
  <si>
    <t>60.49.07</t>
  </si>
  <si>
    <t>60.50.06</t>
  </si>
  <si>
    <t>60.50.07</t>
  </si>
  <si>
    <t>Training Expenses</t>
  </si>
  <si>
    <t>Fuel and Lubricants</t>
  </si>
  <si>
    <t>60.44.08</t>
  </si>
  <si>
    <t>60.44.09</t>
  </si>
  <si>
    <t>60.44.12</t>
  </si>
  <si>
    <t>60.44.24</t>
  </si>
  <si>
    <t>60.46.09</t>
  </si>
  <si>
    <t>60.46.24</t>
  </si>
  <si>
    <t>60.47.09</t>
  </si>
  <si>
    <t>60.47.24</t>
  </si>
  <si>
    <t>60.48.09</t>
  </si>
  <si>
    <t>60.48.24</t>
  </si>
  <si>
    <t>60.49.09</t>
  </si>
  <si>
    <t>60.49.24</t>
  </si>
  <si>
    <t>60.50.09</t>
  </si>
  <si>
    <t>60.50.24</t>
  </si>
  <si>
    <t>60.58.31</t>
  </si>
  <si>
    <t>Grant in Aid General</t>
  </si>
  <si>
    <t>State Sports Association</t>
  </si>
  <si>
    <t>64.60.31</t>
  </si>
  <si>
    <t>Other Reveneue Expenditure</t>
  </si>
  <si>
    <t>66.00.49</t>
  </si>
  <si>
    <t>Gangtok Sports Academy</t>
  </si>
  <si>
    <t>Khelo India Sports Center of Excellence</t>
  </si>
  <si>
    <t xml:space="preserve">68.00.31 </t>
  </si>
  <si>
    <t>46</t>
  </si>
  <si>
    <t>Subroto Mukherjee Cup</t>
  </si>
  <si>
    <t>70.00.49</t>
  </si>
  <si>
    <t>Governor's Gold Cup</t>
  </si>
  <si>
    <t>71.00.49</t>
  </si>
  <si>
    <t>69.00.49</t>
  </si>
  <si>
    <t>73.00.49</t>
  </si>
  <si>
    <t>Rural Sports Activities</t>
  </si>
  <si>
    <t>60.59.27</t>
  </si>
  <si>
    <t>Minor Civil and Electrical Works</t>
  </si>
  <si>
    <t>60.59.29</t>
  </si>
  <si>
    <t>Repair and Maintenance</t>
  </si>
  <si>
    <t>Maintenance of Palzor Stadium, Gangtok</t>
  </si>
  <si>
    <t>Maintenance of Bhaichung Stadium, Namchi</t>
  </si>
  <si>
    <t>60.60.27</t>
  </si>
  <si>
    <t>60.60.29</t>
  </si>
  <si>
    <t>60</t>
  </si>
  <si>
    <t>Construction of Jorethang Play Ground</t>
  </si>
  <si>
    <t>48.60.73</t>
  </si>
  <si>
    <t>Infrastructural Assets</t>
  </si>
  <si>
    <t>44</t>
  </si>
  <si>
    <t>Construction of Various Play Ground</t>
  </si>
  <si>
    <t>44.60.73</t>
  </si>
  <si>
    <t>47</t>
  </si>
  <si>
    <t>Construction of Mangan Play Ground</t>
  </si>
  <si>
    <t>47.60.73</t>
  </si>
  <si>
    <t>45</t>
  </si>
  <si>
    <t>61</t>
  </si>
  <si>
    <t>Other Expenditure</t>
  </si>
  <si>
    <t>Purchase of Vehicle</t>
  </si>
  <si>
    <t>44.60.51</t>
  </si>
  <si>
    <t>Motor Vehicles</t>
  </si>
  <si>
    <t>Sports Complex at Reshithang</t>
  </si>
  <si>
    <t>45.61.73</t>
  </si>
  <si>
    <t>Soreng Distrct</t>
  </si>
  <si>
    <t>62</t>
  </si>
  <si>
    <t>63</t>
  </si>
  <si>
    <t>50.60.73</t>
  </si>
  <si>
    <t>64</t>
  </si>
  <si>
    <t>Tarundeep Rai Archery Institue</t>
  </si>
  <si>
    <t>64.62.49</t>
  </si>
  <si>
    <t>48.64.73</t>
  </si>
  <si>
    <t>2024-25</t>
  </si>
  <si>
    <t>74.00.49</t>
  </si>
  <si>
    <t>59</t>
  </si>
  <si>
    <t>Purchase of Various Equipments</t>
  </si>
  <si>
    <t>45.59.52</t>
  </si>
  <si>
    <t>Machinery and Equipment</t>
  </si>
  <si>
    <t>65</t>
  </si>
  <si>
    <t>Indoor Multi-Purpose Gymnasium Hall at Jorethang</t>
  </si>
  <si>
    <t>48.65.73</t>
  </si>
  <si>
    <t>67.00.49</t>
  </si>
  <si>
    <t>Construction of Stadium Complex at Soreng Phase II</t>
  </si>
  <si>
    <t>61.45.74</t>
  </si>
  <si>
    <t>Sports' Development Board</t>
  </si>
  <si>
    <t>60.61.31</t>
  </si>
  <si>
    <t>Construction of Jas Lall Boxing Academy at Khamdong, Singtam ,Gangtok District</t>
  </si>
  <si>
    <t xml:space="preserve"> Revised 
Estimate</t>
  </si>
  <si>
    <t>2025-26</t>
  </si>
  <si>
    <t>44.61.73</t>
  </si>
  <si>
    <t>Development of Integrated Sports Facilities (SCA)</t>
  </si>
  <si>
    <t xml:space="preserve">44.61.71 </t>
  </si>
  <si>
    <t>Information,Computer,Telecommunication (ICT) Equipment</t>
  </si>
  <si>
    <t>Others</t>
  </si>
  <si>
    <t>Grant In Aid General</t>
  </si>
  <si>
    <t>Maintenance of Reshithang Ground</t>
  </si>
  <si>
    <t>60.62.29</t>
  </si>
  <si>
    <t>Jas Lall Boxing Academy at Khamdong, Singtam</t>
  </si>
  <si>
    <t>45.63.73</t>
  </si>
  <si>
    <t>Rural Sports Festival at Jorethamng</t>
  </si>
  <si>
    <t>75.00.49</t>
  </si>
  <si>
    <t>66</t>
  </si>
  <si>
    <t>48.66.73</t>
  </si>
  <si>
    <t>Construction of Alternate Playground at Jorethang, Namchi District</t>
  </si>
  <si>
    <t>Construction of Alternate Playground at Boomtar, Namchi District</t>
  </si>
  <si>
    <t>67</t>
  </si>
  <si>
    <t>48.67.73</t>
  </si>
  <si>
    <t>49</t>
  </si>
  <si>
    <t>Pakyong Distrct</t>
  </si>
  <si>
    <t>Development of Cricket Academy and Construction of Cricket Ground at Amba, Pakyong District</t>
  </si>
  <si>
    <t>49.60.73</t>
  </si>
  <si>
    <t>I. Estimate of the amount required in the year ending 31st March, 2027 to defray the charges in respect of Sports and Youth Affairs</t>
  </si>
  <si>
    <t>2026-27</t>
  </si>
  <si>
    <t>76.00.49</t>
  </si>
  <si>
    <t>Seminars, Workshops, Training and other Sports Activities</t>
  </si>
  <si>
    <t>60.63.29</t>
  </si>
  <si>
    <t>Emoluments of Chairpersons, Advisors &amp; OSDs</t>
  </si>
  <si>
    <t>61.00.49</t>
  </si>
  <si>
    <t>Construction of Stadium at Jautar</t>
  </si>
  <si>
    <t>50.63.73</t>
  </si>
  <si>
    <t>46.61.73</t>
  </si>
  <si>
    <t>46.62.73</t>
  </si>
  <si>
    <t>46.63.73</t>
  </si>
  <si>
    <t>46.64.73</t>
  </si>
  <si>
    <t>68</t>
  </si>
  <si>
    <t>48.68.73</t>
  </si>
  <si>
    <t>49.61.73</t>
  </si>
  <si>
    <t>49.62.73</t>
  </si>
  <si>
    <t>49.64.73</t>
  </si>
  <si>
    <t>49.63.73</t>
  </si>
  <si>
    <t>Construction of Play Ground at Hee- Gyathang, Tingchim and Sawyem</t>
  </si>
  <si>
    <t>47.61.73</t>
  </si>
  <si>
    <t>77.00.49</t>
  </si>
  <si>
    <t>Maintenance of Various Stadiums</t>
  </si>
  <si>
    <t>45.64.73</t>
  </si>
  <si>
    <t>Renovation of Badminton Court at Palzor Stadium</t>
  </si>
  <si>
    <t>Head office Establishment</t>
  </si>
  <si>
    <t>office Expenses</t>
  </si>
  <si>
    <t>Maintenance of office Buildings</t>
  </si>
  <si>
    <t>Construction of Public Ground at Sumladen under Gyalshing District</t>
  </si>
  <si>
    <t>Construction of Public Ground at Radhu under Gyalshing District</t>
  </si>
  <si>
    <t>Construction of Public Ground at Lungzik under Gyalshing District</t>
  </si>
  <si>
    <t>Construction of Public Ground at Sopakha under Gyalshing District</t>
  </si>
  <si>
    <t>Construction of Roof And Upgradation of the Existing Volleyball Infrastructure at Ravongla under Namchi District</t>
  </si>
  <si>
    <t>Construction of Roof And Upgradation of the Existing Volleyball Infrastructure  Ravongla under Namchi District</t>
  </si>
  <si>
    <t xml:space="preserve">Upgradation of Public Playground at Lower Bhasmey under Pakyong District </t>
  </si>
  <si>
    <t xml:space="preserve">Upgradation &amp; Extension of Gajatar Public Playground at Lower Dalapchand under Pakyong District </t>
  </si>
  <si>
    <t xml:space="preserve">Construction of Futsal at Aritar under Pakyong District </t>
  </si>
  <si>
    <t xml:space="preserve">Construction of Archery Ground at Karthok under Pakyong District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</si>
</sst>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#"/>
    <numFmt numFmtId="165" formatCode="00000#"/>
    <numFmt numFmtId="166" formatCode="00.000"/>
    <numFmt numFmtId="167" formatCode="00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/>
  </cellStyleXfs>
  <cellXfs count="148">
    <xf numFmtId="0" fontId="0" fillId="0" borderId="0" xfId="0"/>
    <xf numFmtId="0" fontId="3" fillId="0" borderId="0" xfId="2" applyFont="1" applyFill="1"/>
    <xf numFmtId="0" fontId="3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right" vertical="top" wrapText="1"/>
    </xf>
    <xf numFmtId="0" fontId="3" fillId="0" borderId="0" xfId="2" applyNumberFormat="1" applyFont="1" applyFill="1" applyBorder="1"/>
    <xf numFmtId="0" fontId="5" fillId="0" borderId="0" xfId="2" applyNumberFormat="1" applyFont="1" applyFill="1" applyBorder="1" applyAlignment="1">
      <alignment horizontal="center"/>
    </xf>
    <xf numFmtId="0" fontId="3" fillId="0" borderId="0" xfId="2" applyFont="1" applyFill="1" applyBorder="1"/>
    <xf numFmtId="0" fontId="3" fillId="0" borderId="0" xfId="2" applyFont="1" applyFill="1" applyAlignment="1">
      <alignment horizontal="right" vertical="top" wrapText="1"/>
    </xf>
    <xf numFmtId="0" fontId="3" fillId="0" borderId="0" xfId="2" applyNumberFormat="1" applyFont="1" applyFill="1" applyAlignment="1" applyProtection="1">
      <alignment horizontal="right"/>
    </xf>
    <xf numFmtId="0" fontId="3" fillId="0" borderId="0" xfId="2" applyNumberFormat="1" applyFont="1" applyFill="1"/>
    <xf numFmtId="0" fontId="3" fillId="0" borderId="0" xfId="2" applyFont="1" applyFill="1" applyAlignment="1" applyProtection="1">
      <alignment horizontal="left"/>
    </xf>
    <xf numFmtId="0" fontId="5" fillId="0" borderId="0" xfId="5" applyNumberFormat="1" applyFont="1" applyFill="1" applyAlignment="1">
      <alignment horizontal="center"/>
    </xf>
    <xf numFmtId="0" fontId="5" fillId="0" borderId="0" xfId="2" applyNumberFormat="1" applyFont="1" applyFill="1" applyAlignment="1" applyProtection="1">
      <alignment horizontal="center"/>
    </xf>
    <xf numFmtId="0" fontId="5" fillId="0" borderId="0" xfId="2" applyNumberFormat="1" applyFont="1" applyFill="1" applyAlignment="1" applyProtection="1">
      <alignment horizontal="right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horizontal="right" vertical="top" wrapText="1"/>
    </xf>
    <xf numFmtId="0" fontId="3" fillId="0" borderId="2" xfId="3" applyFont="1" applyFill="1" applyBorder="1" applyAlignment="1" applyProtection="1">
      <alignment horizontal="left"/>
    </xf>
    <xf numFmtId="0" fontId="3" fillId="0" borderId="2" xfId="3" applyNumberFormat="1" applyFont="1" applyFill="1" applyBorder="1" applyProtection="1"/>
    <xf numFmtId="0" fontId="4" fillId="0" borderId="2" xfId="3" applyNumberFormat="1" applyFont="1" applyFill="1" applyBorder="1" applyAlignment="1" applyProtection="1">
      <alignment horizontal="right"/>
    </xf>
    <xf numFmtId="0" fontId="5" fillId="0" borderId="0" xfId="2" applyFont="1" applyFill="1" applyAlignment="1" applyProtection="1">
      <alignment horizontal="left" vertical="top" wrapText="1"/>
    </xf>
    <xf numFmtId="0" fontId="5" fillId="0" borderId="0" xfId="2" applyFont="1" applyFill="1" applyAlignment="1">
      <alignment horizontal="right" vertical="top" wrapText="1"/>
    </xf>
    <xf numFmtId="166" fontId="5" fillId="0" borderId="0" xfId="2" applyNumberFormat="1" applyFont="1" applyFill="1" applyAlignment="1">
      <alignment horizontal="right" vertical="top" wrapText="1"/>
    </xf>
    <xf numFmtId="167" fontId="3" fillId="0" borderId="0" xfId="2" applyNumberFormat="1" applyFont="1" applyFill="1" applyAlignment="1">
      <alignment horizontal="right" vertical="top" wrapText="1"/>
    </xf>
    <xf numFmtId="0" fontId="3" fillId="0" borderId="0" xfId="2" applyFont="1" applyFill="1" applyAlignment="1" applyProtection="1">
      <alignment horizontal="left" vertical="top" wrapText="1"/>
    </xf>
    <xf numFmtId="167" fontId="3" fillId="0" borderId="0" xfId="2" applyNumberFormat="1" applyFont="1" applyFill="1" applyBorder="1" applyAlignment="1">
      <alignment horizontal="right" vertical="top" wrapText="1"/>
    </xf>
    <xf numFmtId="0" fontId="3" fillId="0" borderId="0" xfId="2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NumberFormat="1" applyFont="1" applyFill="1" applyBorder="1" applyAlignment="1" applyProtection="1">
      <alignment horizontal="right"/>
    </xf>
    <xf numFmtId="166" fontId="5" fillId="0" borderId="0" xfId="2" applyNumberFormat="1" applyFont="1" applyFill="1" applyBorder="1" applyAlignment="1">
      <alignment horizontal="right" vertical="top" wrapText="1"/>
    </xf>
    <xf numFmtId="0" fontId="5" fillId="0" borderId="0" xfId="2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wrapText="1"/>
    </xf>
    <xf numFmtId="0" fontId="3" fillId="0" borderId="0" xfId="2" applyNumberFormat="1" applyFont="1" applyFill="1" applyBorder="1" applyAlignment="1"/>
    <xf numFmtId="0" fontId="3" fillId="0" borderId="0" xfId="2" applyFont="1" applyFill="1" applyBorder="1" applyAlignment="1" applyProtection="1">
      <alignment horizontal="left" vertical="center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5" fillId="0" borderId="0" xfId="2" applyFont="1" applyFill="1" applyBorder="1" applyAlignment="1">
      <alignment horizontal="right" vertical="top" wrapText="1"/>
    </xf>
    <xf numFmtId="0" fontId="3" fillId="0" borderId="0" xfId="2" applyNumberFormat="1" applyFont="1" applyFill="1" applyAlignment="1"/>
    <xf numFmtId="167" fontId="3" fillId="0" borderId="0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Fill="1" applyBorder="1" applyAlignment="1" applyProtection="1">
      <alignment horizontal="right"/>
    </xf>
    <xf numFmtId="0" fontId="5" fillId="0" borderId="2" xfId="2" applyFont="1" applyFill="1" applyBorder="1" applyAlignment="1" applyProtection="1">
      <alignment horizontal="left" vertical="top" wrapText="1"/>
    </xf>
    <xf numFmtId="0" fontId="5" fillId="0" borderId="2" xfId="2" applyFont="1" applyFill="1" applyBorder="1" applyAlignment="1">
      <alignment horizontal="right" vertical="top" wrapText="1"/>
    </xf>
    <xf numFmtId="0" fontId="3" fillId="0" borderId="3" xfId="2" applyFont="1" applyFill="1" applyBorder="1" applyAlignment="1">
      <alignment horizontal="left" vertical="top" wrapText="1"/>
    </xf>
    <xf numFmtId="0" fontId="5" fillId="0" borderId="3" xfId="2" applyFont="1" applyFill="1" applyBorder="1" applyAlignment="1">
      <alignment horizontal="right" vertical="top" wrapText="1"/>
    </xf>
    <xf numFmtId="0" fontId="5" fillId="0" borderId="3" xfId="2" applyFont="1" applyFill="1" applyBorder="1" applyAlignment="1" applyProtection="1">
      <alignment horizontal="left" vertical="top" wrapText="1"/>
    </xf>
    <xf numFmtId="0" fontId="3" fillId="0" borderId="3" xfId="2" applyNumberFormat="1" applyFont="1" applyFill="1" applyBorder="1" applyAlignment="1" applyProtection="1">
      <alignment horizontal="right"/>
    </xf>
    <xf numFmtId="0" fontId="5" fillId="0" borderId="0" xfId="2" applyFont="1" applyFill="1" applyAlignment="1">
      <alignment horizontal="left" vertical="top" wrapText="1"/>
    </xf>
    <xf numFmtId="0" fontId="5" fillId="0" borderId="0" xfId="5" applyFont="1" applyFill="1" applyBorder="1" applyAlignment="1">
      <alignment horizontal="right" vertical="top" wrapText="1"/>
    </xf>
    <xf numFmtId="0" fontId="5" fillId="0" borderId="0" xfId="5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Alignment="1"/>
    <xf numFmtId="0" fontId="3" fillId="0" borderId="0" xfId="5" applyFont="1" applyFill="1" applyAlignment="1">
      <alignment horizontal="left" vertical="top" wrapText="1"/>
    </xf>
    <xf numFmtId="164" fontId="3" fillId="0" borderId="0" xfId="5" applyNumberFormat="1" applyFont="1" applyFill="1" applyAlignment="1">
      <alignment horizontal="right" vertical="top" wrapText="1"/>
    </xf>
    <xf numFmtId="0" fontId="3" fillId="0" borderId="0" xfId="5" applyFont="1" applyFill="1" applyAlignment="1" applyProtection="1">
      <alignment horizontal="left" vertical="top" wrapText="1"/>
    </xf>
    <xf numFmtId="0" fontId="3" fillId="0" borderId="0" xfId="5" applyFont="1" applyFill="1" applyBorder="1" applyAlignment="1">
      <alignment horizontal="left" vertical="top" wrapText="1"/>
    </xf>
    <xf numFmtId="0" fontId="3" fillId="0" borderId="0" xfId="5" applyNumberFormat="1" applyFont="1" applyFill="1" applyBorder="1" applyAlignment="1"/>
    <xf numFmtId="0" fontId="3" fillId="0" borderId="0" xfId="5" applyFont="1" applyFill="1" applyBorder="1" applyAlignment="1" applyProtection="1">
      <alignment horizontal="left" vertical="justify" wrapText="1"/>
    </xf>
    <xf numFmtId="0" fontId="3" fillId="0" borderId="0" xfId="0" applyFont="1" applyFill="1" applyBorder="1" applyAlignment="1">
      <alignment vertical="center" wrapText="1"/>
    </xf>
    <xf numFmtId="0" fontId="3" fillId="0" borderId="0" xfId="5" applyFont="1" applyFill="1" applyBorder="1" applyAlignment="1">
      <alignment vertical="center"/>
    </xf>
    <xf numFmtId="0" fontId="5" fillId="0" borderId="0" xfId="5" applyFont="1" applyFill="1" applyBorder="1" applyAlignment="1" applyProtection="1">
      <alignment horizontal="left" vertical="justify" wrapText="1"/>
    </xf>
    <xf numFmtId="0" fontId="5" fillId="0" borderId="2" xfId="5" applyFont="1" applyFill="1" applyBorder="1" applyAlignment="1">
      <alignment horizontal="right" vertical="top" wrapText="1"/>
    </xf>
    <xf numFmtId="0" fontId="5" fillId="0" borderId="2" xfId="5" applyFont="1" applyFill="1" applyBorder="1" applyAlignment="1" applyProtection="1">
      <alignment horizontal="left" vertical="top" wrapText="1"/>
    </xf>
    <xf numFmtId="0" fontId="5" fillId="0" borderId="3" xfId="2" applyFont="1" applyFill="1" applyBorder="1" applyAlignment="1">
      <alignment vertical="top" wrapText="1"/>
    </xf>
    <xf numFmtId="0" fontId="3" fillId="0" borderId="0" xfId="5" applyFont="1" applyFill="1" applyBorder="1" applyAlignment="1" applyProtection="1">
      <alignment horizontal="left" vertical="top" wrapText="1"/>
    </xf>
    <xf numFmtId="165" fontId="3" fillId="0" borderId="0" xfId="2" applyNumberFormat="1" applyFont="1" applyFill="1" applyAlignment="1">
      <alignment horizontal="right" vertical="top" wrapText="1"/>
    </xf>
    <xf numFmtId="165" fontId="3" fillId="0" borderId="0" xfId="2" applyNumberFormat="1" applyFont="1" applyFill="1" applyBorder="1" applyAlignment="1">
      <alignment horizontal="right" vertical="top" wrapText="1"/>
    </xf>
    <xf numFmtId="165" fontId="3" fillId="0" borderId="0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Fill="1" applyAlignment="1">
      <alignment horizontal="left"/>
    </xf>
    <xf numFmtId="0" fontId="3" fillId="0" borderId="3" xfId="5" applyNumberFormat="1" applyFont="1" applyFill="1" applyBorder="1" applyAlignment="1"/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Alignment="1">
      <alignment horizontal="center" vertical="top"/>
    </xf>
    <xf numFmtId="0" fontId="5" fillId="0" borderId="0" xfId="5" applyNumberFormat="1" applyFont="1" applyFill="1" applyAlignment="1">
      <alignment horizontal="center" vertical="top"/>
    </xf>
    <xf numFmtId="49" fontId="3" fillId="0" borderId="0" xfId="5" applyNumberFormat="1" applyFont="1" applyFill="1" applyBorder="1" applyAlignment="1">
      <alignment horizontal="right" vertical="top" wrapText="1"/>
    </xf>
    <xf numFmtId="0" fontId="3" fillId="0" borderId="0" xfId="2" applyNumberFormat="1" applyFont="1" applyFill="1" applyAlignment="1" applyProtection="1">
      <alignment horizontal="right" vertical="top" wrapText="1"/>
    </xf>
    <xf numFmtId="164" fontId="3" fillId="0" borderId="0" xfId="5" applyNumberFormat="1" applyFont="1" applyFill="1" applyBorder="1" applyAlignment="1">
      <alignment horizontal="right" vertical="top" wrapText="1"/>
    </xf>
    <xf numFmtId="0" fontId="3" fillId="0" borderId="1" xfId="5" applyNumberFormat="1" applyFont="1" applyFill="1" applyBorder="1" applyAlignment="1"/>
    <xf numFmtId="0" fontId="3" fillId="0" borderId="0" xfId="5" applyFont="1" applyFill="1" applyBorder="1"/>
    <xf numFmtId="0" fontId="3" fillId="0" borderId="0" xfId="0" applyFont="1" applyFill="1" applyBorder="1" applyAlignment="1">
      <alignment vertical="top" wrapText="1"/>
    </xf>
    <xf numFmtId="0" fontId="3" fillId="0" borderId="0" xfId="4" applyNumberFormat="1" applyFont="1" applyFill="1" applyBorder="1" applyAlignment="1" applyProtection="1">
      <alignment horizontal="left" vertical="top" wrapText="1"/>
    </xf>
    <xf numFmtId="46" fontId="3" fillId="0" borderId="0" xfId="4" applyNumberFormat="1" applyFont="1" applyFill="1" applyBorder="1" applyAlignment="1" applyProtection="1">
      <alignment horizontal="right" vertical="top" wrapText="1"/>
    </xf>
    <xf numFmtId="0" fontId="3" fillId="0" borderId="0" xfId="2" applyFont="1" applyFill="1" applyBorder="1" applyAlignment="1">
      <alignment vertical="top" wrapText="1"/>
    </xf>
    <xf numFmtId="49" fontId="3" fillId="0" borderId="0" xfId="5" applyNumberFormat="1" applyFont="1" applyFill="1" applyBorder="1" applyAlignment="1">
      <alignment horizontal="left" vertical="top" wrapText="1"/>
    </xf>
    <xf numFmtId="49" fontId="3" fillId="0" borderId="0" xfId="2" applyNumberFormat="1" applyFont="1" applyFill="1" applyBorder="1" applyAlignment="1">
      <alignment horizontal="right" vertical="top" wrapText="1"/>
    </xf>
    <xf numFmtId="0" fontId="3" fillId="0" borderId="0" xfId="5" applyFont="1" applyFill="1" applyBorder="1" applyAlignment="1">
      <alignment horizontal="left"/>
    </xf>
    <xf numFmtId="165" fontId="3" fillId="0" borderId="0" xfId="5" applyNumberFormat="1" applyFont="1" applyFill="1" applyBorder="1" applyAlignment="1">
      <alignment horizontal="right" vertical="top"/>
    </xf>
    <xf numFmtId="166" fontId="3" fillId="0" borderId="0" xfId="2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0" xfId="2" applyNumberFormat="1" applyFont="1" applyFill="1" applyAlignment="1" applyProtection="1">
      <alignment horizontal="left" vertical="top"/>
    </xf>
    <xf numFmtId="0" fontId="3" fillId="0" borderId="0" xfId="5" applyNumberFormat="1" applyFont="1" applyFill="1" applyAlignment="1" applyProtection="1">
      <alignment horizontal="left"/>
    </xf>
    <xf numFmtId="0" fontId="3" fillId="0" borderId="0" xfId="1" applyNumberFormat="1" applyFont="1" applyFill="1" applyBorder="1" applyAlignment="1" applyProtection="1"/>
    <xf numFmtId="0" fontId="3" fillId="0" borderId="2" xfId="1" applyNumberFormat="1" applyFont="1" applyFill="1" applyBorder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0" fontId="5" fillId="0" borderId="0" xfId="2" applyNumberFormat="1" applyFont="1" applyFill="1" applyAlignment="1">
      <alignment horizontal="center"/>
    </xf>
    <xf numFmtId="0" fontId="3" fillId="0" borderId="0" xfId="2" applyFont="1" applyFill="1" applyAlignment="1">
      <alignment horizontal="left" vertical="top" wrapText="1"/>
    </xf>
    <xf numFmtId="165" fontId="3" fillId="0" borderId="2" xfId="2" applyNumberFormat="1" applyFont="1" applyFill="1" applyBorder="1" applyAlignment="1">
      <alignment horizontal="right" vertical="top" wrapText="1"/>
    </xf>
    <xf numFmtId="0" fontId="3" fillId="0" borderId="2" xfId="2" applyFont="1" applyFill="1" applyBorder="1" applyAlignment="1" applyProtection="1">
      <alignment horizontal="left" vertical="top" wrapText="1"/>
    </xf>
    <xf numFmtId="167" fontId="3" fillId="0" borderId="2" xfId="2" applyNumberFormat="1" applyFont="1" applyFill="1" applyBorder="1" applyAlignment="1">
      <alignment horizontal="right" vertical="top" wrapText="1"/>
    </xf>
    <xf numFmtId="49" fontId="3" fillId="0" borderId="2" xfId="5" applyNumberFormat="1" applyFont="1" applyFill="1" applyBorder="1" applyAlignment="1">
      <alignment horizontal="left" vertical="top" wrapText="1"/>
    </xf>
    <xf numFmtId="49" fontId="3" fillId="0" borderId="2" xfId="2" applyNumberFormat="1" applyFont="1" applyFill="1" applyBorder="1" applyAlignment="1">
      <alignment horizontal="right" vertical="top" wrapText="1"/>
    </xf>
    <xf numFmtId="0" fontId="3" fillId="0" borderId="2" xfId="5" applyFont="1" applyFill="1" applyBorder="1" applyAlignment="1" applyProtection="1">
      <alignment horizontal="left" vertical="top" wrapText="1"/>
    </xf>
    <xf numFmtId="0" fontId="3" fillId="0" borderId="2" xfId="3" applyNumberFormat="1" applyFont="1" applyFill="1" applyBorder="1" applyAlignment="1" applyProtection="1">
      <alignment vertical="center" wrapText="1"/>
    </xf>
    <xf numFmtId="0" fontId="3" fillId="0" borderId="1" xfId="1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wrapText="1"/>
    </xf>
    <xf numFmtId="43" fontId="3" fillId="0" borderId="3" xfId="1" applyFont="1" applyFill="1" applyBorder="1" applyAlignment="1">
      <alignment horizontal="right" wrapText="1"/>
    </xf>
    <xf numFmtId="0" fontId="3" fillId="0" borderId="2" xfId="4" applyNumberFormat="1" applyFont="1" applyFill="1" applyBorder="1" applyAlignment="1" applyProtection="1">
      <alignment horizontal="left" vertical="top" wrapText="1"/>
    </xf>
    <xf numFmtId="0" fontId="3" fillId="0" borderId="0" xfId="4" applyFont="1" applyFill="1" applyBorder="1" applyProtection="1"/>
    <xf numFmtId="0" fontId="3" fillId="0" borderId="2" xfId="4" applyFont="1" applyFill="1" applyBorder="1" applyAlignment="1" applyProtection="1">
      <alignment horizontal="left" vertical="top" wrapText="1"/>
    </xf>
    <xf numFmtId="0" fontId="3" fillId="0" borderId="2" xfId="4" applyFont="1" applyFill="1" applyBorder="1" applyAlignment="1" applyProtection="1">
      <alignment horizontal="right" vertical="top" wrapText="1"/>
    </xf>
    <xf numFmtId="0" fontId="3" fillId="0" borderId="2" xfId="3" applyNumberFormat="1" applyFont="1" applyFill="1" applyBorder="1" applyAlignment="1" applyProtection="1">
      <alignment horizontal="right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0" fontId="3" fillId="0" borderId="3" xfId="5" applyNumberFormat="1" applyFont="1" applyFill="1" applyBorder="1" applyAlignment="1" applyProtection="1">
      <alignment horizontal="right"/>
    </xf>
    <xf numFmtId="0" fontId="3" fillId="0" borderId="2" xfId="2" applyNumberFormat="1" applyFont="1" applyFill="1" applyBorder="1" applyAlignment="1">
      <alignment horizontal="right"/>
    </xf>
    <xf numFmtId="0" fontId="3" fillId="0" borderId="3" xfId="2" applyNumberFormat="1" applyFont="1" applyFill="1" applyBorder="1" applyAlignment="1">
      <alignment horizontal="right"/>
    </xf>
    <xf numFmtId="43" fontId="3" fillId="0" borderId="0" xfId="1" applyFont="1" applyFill="1" applyBorder="1" applyAlignment="1"/>
    <xf numFmtId="0" fontId="3" fillId="0" borderId="2" xfId="6" applyFont="1" applyFill="1" applyBorder="1" applyAlignment="1" applyProtection="1">
      <alignment horizontal="left" vertical="top" wrapText="1"/>
    </xf>
    <xf numFmtId="49" fontId="3" fillId="0" borderId="0" xfId="4" applyNumberFormat="1" applyFont="1" applyFill="1" applyBorder="1" applyAlignment="1" applyProtection="1">
      <alignment horizontal="right" vertical="top" wrapText="1"/>
    </xf>
    <xf numFmtId="0" fontId="3" fillId="0" borderId="0" xfId="4" applyFont="1" applyFill="1" applyBorder="1" applyAlignment="1" applyProtection="1">
      <alignment vertical="top"/>
    </xf>
    <xf numFmtId="0" fontId="3" fillId="0" borderId="0" xfId="4" applyNumberFormat="1" applyFont="1" applyFill="1" applyBorder="1" applyProtection="1"/>
    <xf numFmtId="0" fontId="3" fillId="0" borderId="0" xfId="4" applyNumberFormat="1" applyFont="1" applyFill="1" applyBorder="1" applyAlignment="1" applyProtection="1">
      <alignment horizontal="right" vertical="top" wrapText="1"/>
    </xf>
    <xf numFmtId="43" fontId="3" fillId="0" borderId="0" xfId="2" applyNumberFormat="1" applyFont="1" applyFill="1" applyBorder="1" applyAlignment="1" applyProtection="1"/>
    <xf numFmtId="43" fontId="3" fillId="0" borderId="1" xfId="1" applyFont="1" applyFill="1" applyBorder="1" applyAlignment="1">
      <alignment horizontal="right" wrapText="1"/>
    </xf>
    <xf numFmtId="0" fontId="3" fillId="0" borderId="1" xfId="4" applyFont="1" applyFill="1" applyBorder="1" applyAlignment="1" applyProtection="1">
      <alignment horizontal="left" vertical="top" wrapText="1"/>
    </xf>
    <xf numFmtId="0" fontId="3" fillId="0" borderId="1" xfId="4" applyFont="1" applyFill="1" applyBorder="1" applyAlignment="1" applyProtection="1">
      <alignment vertical="top"/>
    </xf>
    <xf numFmtId="0" fontId="3" fillId="0" borderId="1" xfId="3" applyFont="1" applyFill="1" applyBorder="1" applyAlignment="1" applyProtection="1"/>
    <xf numFmtId="0" fontId="3" fillId="0" borderId="1" xfId="3" applyNumberFormat="1" applyFont="1" applyFill="1" applyBorder="1" applyAlignment="1" applyProtection="1">
      <alignment horizontal="right"/>
    </xf>
    <xf numFmtId="0" fontId="3" fillId="0" borderId="1" xfId="3" applyNumberFormat="1" applyFont="1" applyFill="1" applyBorder="1" applyAlignment="1" applyProtection="1">
      <alignment horizontal="right" vertical="top" wrapText="1"/>
    </xf>
    <xf numFmtId="0" fontId="3" fillId="0" borderId="0" xfId="3" applyFont="1" applyFill="1" applyBorder="1" applyAlignment="1" applyProtection="1"/>
    <xf numFmtId="0" fontId="1" fillId="0" borderId="0" xfId="0" applyFont="1" applyFill="1" applyAlignment="1"/>
    <xf numFmtId="0" fontId="3" fillId="0" borderId="0" xfId="3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top" wrapText="1"/>
    </xf>
    <xf numFmtId="0" fontId="3" fillId="0" borderId="2" xfId="2" applyNumberFormat="1" applyFont="1" applyFill="1" applyBorder="1" applyAlignment="1" applyProtection="1"/>
    <xf numFmtId="0" fontId="3" fillId="0" borderId="3" xfId="2" applyNumberFormat="1" applyFont="1" applyFill="1" applyBorder="1" applyAlignment="1" applyProtection="1"/>
    <xf numFmtId="0" fontId="3" fillId="0" borderId="3" xfId="1" applyNumberFormat="1" applyFont="1" applyFill="1" applyBorder="1" applyAlignment="1"/>
    <xf numFmtId="0" fontId="3" fillId="0" borderId="2" xfId="5" applyFont="1" applyFill="1" applyBorder="1" applyAlignment="1">
      <alignment horizontal="left" vertical="top" wrapText="1"/>
    </xf>
    <xf numFmtId="0" fontId="3" fillId="0" borderId="2" xfId="5" applyFont="1" applyFill="1" applyBorder="1" applyAlignment="1" applyProtection="1">
      <alignment horizontal="left" vertical="justify" wrapText="1"/>
    </xf>
    <xf numFmtId="0" fontId="3" fillId="0" borderId="0" xfId="4" applyNumberFormat="1" applyFont="1" applyFill="1" applyAlignment="1" applyProtection="1">
      <alignment horizontal="right" vertical="top"/>
    </xf>
    <xf numFmtId="0" fontId="3" fillId="0" borderId="1" xfId="3" applyNumberFormat="1" applyFont="1" applyFill="1" applyBorder="1" applyAlignment="1" applyProtection="1">
      <alignment horizontal="right" wrapText="1"/>
    </xf>
    <xf numFmtId="0" fontId="5" fillId="0" borderId="0" xfId="2" applyNumberFormat="1" applyFont="1" applyFill="1" applyBorder="1" applyAlignment="1">
      <alignment horizontal="center" vertical="top"/>
    </xf>
    <xf numFmtId="0" fontId="3" fillId="0" borderId="0" xfId="4" applyFont="1" applyFill="1" applyBorder="1" applyAlignment="1" applyProtection="1">
      <alignment horizontal="left" wrapText="1"/>
    </xf>
    <xf numFmtId="0" fontId="3" fillId="0" borderId="0" xfId="5" applyNumberFormat="1" applyFont="1" applyFill="1" applyAlignment="1" applyProtection="1">
      <alignment horizontal="left" vertical="top" wrapText="1"/>
    </xf>
    <xf numFmtId="0" fontId="3" fillId="0" borderId="0" xfId="5" applyFont="1" applyFill="1" applyBorder="1" applyAlignment="1"/>
  </cellXfs>
  <cellStyles count="7">
    <cellStyle name="Comma" xfId="1" builtinId="3"/>
    <cellStyle name="Normal" xfId="0" builtinId="0"/>
    <cellStyle name="Normal_budget for 03-04" xfId="2"/>
    <cellStyle name="Normal_budget for 03-04 2" xfId="6"/>
    <cellStyle name="Normal_BUDGET-2000" xfId="3"/>
    <cellStyle name="Normal_budgetDocNIC02-03" xfId="4"/>
    <cellStyle name="Normal_DEMAND17" xfId="5"/>
  </cellStyles>
  <dxfs count="0"/>
  <tableStyles count="0" defaultTableStyle="TableStyleMedium9" defaultPivotStyle="PivotStyleLight16"/>
  <colors>
    <mruColors>
      <color rgb="FF336699"/>
      <color rgb="FFFF7C80"/>
      <color rgb="FFFF0066"/>
      <color rgb="FFFF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H319"/>
  <sheetViews>
    <sheetView tabSelected="1" view="pageBreakPreview" zoomScale="112" zoomScaleSheetLayoutView="112" workbookViewId="0">
      <selection activeCell="K101" sqref="K101"/>
    </sheetView>
  </sheetViews>
  <sheetFormatPr defaultColWidth="9.140625" defaultRowHeight="12.75"/>
  <cols>
    <col min="1" max="1" width="5.7109375" style="94" customWidth="1"/>
    <col min="2" max="2" width="8.28515625" style="7" customWidth="1"/>
    <col min="3" max="3" width="41.7109375" style="1" customWidth="1"/>
    <col min="4" max="7" width="10.5703125" style="9" customWidth="1"/>
    <col min="8" max="16384" width="9.140625" style="6"/>
  </cols>
  <sheetData>
    <row r="1" spans="1:7" ht="15" customHeight="1">
      <c r="A1" s="144" t="s">
        <v>31</v>
      </c>
      <c r="B1" s="144"/>
      <c r="C1" s="144"/>
      <c r="D1" s="144"/>
      <c r="E1" s="144"/>
      <c r="F1" s="144"/>
      <c r="G1" s="144"/>
    </row>
    <row r="2" spans="1:7" ht="15" customHeight="1">
      <c r="A2" s="144" t="s">
        <v>32</v>
      </c>
      <c r="B2" s="144"/>
      <c r="C2" s="144"/>
      <c r="D2" s="144"/>
      <c r="E2" s="144"/>
      <c r="F2" s="144"/>
      <c r="G2" s="144"/>
    </row>
    <row r="3" spans="1:7" ht="9" customHeight="1">
      <c r="A3" s="2"/>
      <c r="B3" s="3"/>
      <c r="C3" s="4"/>
      <c r="D3" s="5"/>
      <c r="E3" s="4"/>
      <c r="F3" s="4"/>
      <c r="G3" s="4"/>
    </row>
    <row r="4" spans="1:7" ht="27.6" customHeight="1">
      <c r="C4" s="74" t="s">
        <v>23</v>
      </c>
      <c r="D4" s="71">
        <v>2204</v>
      </c>
      <c r="E4" s="88" t="s">
        <v>0</v>
      </c>
      <c r="F4" s="67"/>
      <c r="G4" s="67"/>
    </row>
    <row r="5" spans="1:7" ht="25.15" customHeight="1">
      <c r="C5" s="74" t="s">
        <v>64</v>
      </c>
      <c r="D5" s="72">
        <v>4202</v>
      </c>
      <c r="E5" s="146" t="s">
        <v>1</v>
      </c>
      <c r="F5" s="146"/>
      <c r="G5" s="146"/>
    </row>
    <row r="6" spans="1:7" ht="14.45" customHeight="1">
      <c r="C6" s="8"/>
      <c r="D6" s="11"/>
      <c r="E6" s="89"/>
    </row>
    <row r="7" spans="1:7" s="110" customFormat="1" ht="26.25" customHeight="1">
      <c r="A7" s="145" t="s">
        <v>190</v>
      </c>
      <c r="B7" s="145"/>
      <c r="C7" s="145"/>
      <c r="D7" s="145"/>
      <c r="E7" s="145"/>
      <c r="F7" s="145"/>
      <c r="G7" s="145"/>
    </row>
    <row r="8" spans="1:7" ht="14.45" customHeight="1">
      <c r="C8" s="9"/>
      <c r="D8" s="12" t="s">
        <v>22</v>
      </c>
      <c r="E8" s="12" t="s">
        <v>24</v>
      </c>
      <c r="F8" s="12" t="s">
        <v>4</v>
      </c>
    </row>
    <row r="9" spans="1:7" ht="14.45" customHeight="1">
      <c r="B9" s="3"/>
      <c r="C9" s="13" t="s">
        <v>2</v>
      </c>
      <c r="D9" s="93">
        <f>G179</f>
        <v>446132</v>
      </c>
      <c r="E9" s="12">
        <f>G318</f>
        <v>498600</v>
      </c>
      <c r="F9" s="93">
        <f>SUM(D9:E9)</f>
        <v>944732</v>
      </c>
    </row>
    <row r="10" spans="1:7" ht="7.9" customHeight="1">
      <c r="B10" s="3"/>
      <c r="C10" s="13"/>
      <c r="D10" s="12"/>
      <c r="E10" s="12"/>
    </row>
    <row r="11" spans="1:7" ht="15.6" customHeight="1">
      <c r="A11" s="10" t="s">
        <v>21</v>
      </c>
    </row>
    <row r="12" spans="1:7" ht="13.9" customHeight="1">
      <c r="A12" s="14"/>
      <c r="B12" s="15"/>
      <c r="C12" s="16"/>
      <c r="D12" s="17"/>
      <c r="E12" s="17"/>
      <c r="F12" s="17"/>
      <c r="G12" s="18" t="s">
        <v>25</v>
      </c>
    </row>
    <row r="13" spans="1:7" s="122" customFormat="1" ht="27" customHeight="1">
      <c r="A13" s="127"/>
      <c r="B13" s="128"/>
      <c r="C13" s="129"/>
      <c r="D13" s="130" t="s">
        <v>34</v>
      </c>
      <c r="E13" s="131" t="s">
        <v>35</v>
      </c>
      <c r="F13" s="131" t="s">
        <v>166</v>
      </c>
      <c r="G13" s="143" t="s">
        <v>35</v>
      </c>
    </row>
    <row r="14" spans="1:7" s="110" customFormat="1">
      <c r="A14" s="14"/>
      <c r="B14" s="132" t="s">
        <v>3</v>
      </c>
      <c r="C14" s="133"/>
      <c r="D14" s="134" t="s">
        <v>151</v>
      </c>
      <c r="E14" s="134" t="s">
        <v>167</v>
      </c>
      <c r="F14" s="134" t="s">
        <v>167</v>
      </c>
      <c r="G14" s="142" t="s">
        <v>191</v>
      </c>
    </row>
    <row r="15" spans="1:7" s="110" customFormat="1" ht="12" customHeight="1">
      <c r="A15" s="111"/>
      <c r="B15" s="112"/>
      <c r="C15" s="16"/>
      <c r="D15" s="113"/>
      <c r="E15" s="113"/>
      <c r="F15" s="113"/>
      <c r="G15" s="101"/>
    </row>
    <row r="16" spans="1:7" ht="15" customHeight="1">
      <c r="C16" s="19" t="s">
        <v>5</v>
      </c>
      <c r="D16" s="8"/>
      <c r="E16" s="8"/>
      <c r="F16" s="8"/>
      <c r="G16" s="8"/>
    </row>
    <row r="17" spans="1:7" ht="15" customHeight="1">
      <c r="A17" s="94" t="s">
        <v>6</v>
      </c>
      <c r="B17" s="20">
        <v>2204</v>
      </c>
      <c r="C17" s="19" t="s">
        <v>0</v>
      </c>
    </row>
    <row r="18" spans="1:7" ht="15" customHeight="1">
      <c r="B18" s="21">
        <v>1E-3</v>
      </c>
      <c r="C18" s="19" t="s">
        <v>7</v>
      </c>
    </row>
    <row r="19" spans="1:7" ht="13.9" customHeight="1">
      <c r="B19" s="22">
        <v>60</v>
      </c>
      <c r="C19" s="23" t="s">
        <v>8</v>
      </c>
      <c r="D19" s="38"/>
      <c r="E19" s="38"/>
      <c r="F19" s="38"/>
      <c r="G19" s="38"/>
    </row>
    <row r="20" spans="1:7" ht="13.9" customHeight="1">
      <c r="A20" s="2"/>
      <c r="B20" s="24">
        <v>44</v>
      </c>
      <c r="C20" s="25" t="s">
        <v>215</v>
      </c>
      <c r="D20" s="38"/>
      <c r="E20" s="38"/>
      <c r="F20" s="38"/>
      <c r="G20" s="38"/>
    </row>
    <row r="21" spans="1:7" ht="13.9" customHeight="1">
      <c r="A21" s="2"/>
      <c r="B21" s="65" t="s">
        <v>9</v>
      </c>
      <c r="C21" s="25" t="s">
        <v>10</v>
      </c>
      <c r="D21" s="38">
        <v>72299</v>
      </c>
      <c r="E21" s="114">
        <v>132651</v>
      </c>
      <c r="F21" s="114">
        <f>132651-2500</f>
        <v>130151</v>
      </c>
      <c r="G21" s="8">
        <v>145691</v>
      </c>
    </row>
    <row r="22" spans="1:7" ht="13.9" customHeight="1">
      <c r="A22" s="2"/>
      <c r="B22" s="65" t="s">
        <v>28</v>
      </c>
      <c r="C22" s="25" t="s">
        <v>29</v>
      </c>
      <c r="D22" s="115">
        <v>29954</v>
      </c>
      <c r="E22" s="114">
        <v>20479</v>
      </c>
      <c r="F22" s="114">
        <f>20479+280</f>
        <v>20759</v>
      </c>
      <c r="G22" s="8">
        <v>18984</v>
      </c>
    </row>
    <row r="23" spans="1:7" s="110" customFormat="1" ht="14.85" customHeight="1">
      <c r="A23" s="79"/>
      <c r="B23" s="64" t="s">
        <v>70</v>
      </c>
      <c r="C23" s="79" t="s">
        <v>65</v>
      </c>
      <c r="D23" s="26">
        <v>2204</v>
      </c>
      <c r="E23" s="26">
        <v>4013</v>
      </c>
      <c r="F23" s="26">
        <f>4013-1000-600</f>
        <v>2413</v>
      </c>
      <c r="G23" s="26">
        <v>1</v>
      </c>
    </row>
    <row r="24" spans="1:7" s="110" customFormat="1" ht="14.85" customHeight="1">
      <c r="A24" s="79"/>
      <c r="B24" s="64" t="s">
        <v>71</v>
      </c>
      <c r="C24" s="79" t="s">
        <v>66</v>
      </c>
      <c r="D24" s="26">
        <v>58854</v>
      </c>
      <c r="E24" s="26">
        <v>18218</v>
      </c>
      <c r="F24" s="26">
        <f>18218-1200</f>
        <v>17018</v>
      </c>
      <c r="G24" s="26">
        <v>19375</v>
      </c>
    </row>
    <row r="25" spans="1:7" s="110" customFormat="1" ht="14.85" customHeight="1">
      <c r="A25" s="79"/>
      <c r="B25" s="64" t="s">
        <v>86</v>
      </c>
      <c r="C25" s="79" t="s">
        <v>67</v>
      </c>
      <c r="D25" s="104">
        <v>0</v>
      </c>
      <c r="E25" s="26">
        <v>1</v>
      </c>
      <c r="F25" s="26">
        <v>1</v>
      </c>
      <c r="G25" s="26">
        <v>1</v>
      </c>
    </row>
    <row r="26" spans="1:7" s="110" customFormat="1" ht="14.85" customHeight="1">
      <c r="A26" s="79"/>
      <c r="B26" s="80" t="s">
        <v>87</v>
      </c>
      <c r="C26" s="79" t="s">
        <v>84</v>
      </c>
      <c r="D26" s="104">
        <v>0</v>
      </c>
      <c r="E26" s="26">
        <v>2000</v>
      </c>
      <c r="F26" s="26">
        <v>2000</v>
      </c>
      <c r="G26" s="104">
        <v>0</v>
      </c>
    </row>
    <row r="27" spans="1:7" ht="13.9" customHeight="1">
      <c r="A27" s="2"/>
      <c r="B27" s="65" t="s">
        <v>11</v>
      </c>
      <c r="C27" s="79" t="s">
        <v>68</v>
      </c>
      <c r="D27" s="38">
        <v>191</v>
      </c>
      <c r="E27" s="114">
        <v>199</v>
      </c>
      <c r="F27" s="114">
        <v>199</v>
      </c>
      <c r="G27" s="8">
        <v>199</v>
      </c>
    </row>
    <row r="28" spans="1:7" s="110" customFormat="1" ht="14.85" customHeight="1">
      <c r="A28" s="79"/>
      <c r="B28" s="64" t="s">
        <v>88</v>
      </c>
      <c r="C28" s="79" t="s">
        <v>69</v>
      </c>
      <c r="D28" s="104">
        <v>0</v>
      </c>
      <c r="E28" s="26">
        <v>1</v>
      </c>
      <c r="F28" s="26">
        <v>1</v>
      </c>
      <c r="G28" s="26">
        <v>1</v>
      </c>
    </row>
    <row r="29" spans="1:7" ht="13.9" customHeight="1">
      <c r="B29" s="64" t="s">
        <v>12</v>
      </c>
      <c r="C29" s="23" t="s">
        <v>216</v>
      </c>
      <c r="D29" s="114">
        <v>899</v>
      </c>
      <c r="E29" s="114">
        <v>899</v>
      </c>
      <c r="F29" s="114">
        <v>899</v>
      </c>
      <c r="G29" s="8">
        <v>899</v>
      </c>
    </row>
    <row r="30" spans="1:7" s="110" customFormat="1" ht="14.85" customHeight="1">
      <c r="A30" s="79"/>
      <c r="B30" s="80" t="s">
        <v>89</v>
      </c>
      <c r="C30" s="79" t="s">
        <v>85</v>
      </c>
      <c r="D30" s="104">
        <v>0</v>
      </c>
      <c r="E30" s="26">
        <v>1</v>
      </c>
      <c r="F30" s="26">
        <v>1</v>
      </c>
      <c r="G30" s="26">
        <v>1</v>
      </c>
    </row>
    <row r="31" spans="1:7" ht="13.9" customHeight="1">
      <c r="A31" s="81"/>
      <c r="B31" s="65" t="s">
        <v>73</v>
      </c>
      <c r="C31" s="25" t="s">
        <v>72</v>
      </c>
      <c r="D31" s="91">
        <v>2998</v>
      </c>
      <c r="E31" s="91">
        <v>1998</v>
      </c>
      <c r="F31" s="91">
        <f>1998+1476</f>
        <v>3474</v>
      </c>
      <c r="G31" s="36">
        <v>1998</v>
      </c>
    </row>
    <row r="32" spans="1:7" ht="13.9" customHeight="1">
      <c r="A32" s="2" t="s">
        <v>4</v>
      </c>
      <c r="B32" s="24">
        <v>44</v>
      </c>
      <c r="C32" s="25" t="s">
        <v>215</v>
      </c>
      <c r="D32" s="28">
        <f t="shared" ref="D32:G32" si="0">SUM(D21:D31)</f>
        <v>167399</v>
      </c>
      <c r="E32" s="28">
        <f t="shared" si="0"/>
        <v>180460</v>
      </c>
      <c r="F32" s="28">
        <f t="shared" si="0"/>
        <v>176916</v>
      </c>
      <c r="G32" s="28">
        <f t="shared" si="0"/>
        <v>187150</v>
      </c>
    </row>
    <row r="33" spans="1:7">
      <c r="A33" s="2"/>
      <c r="B33" s="24"/>
      <c r="C33" s="25"/>
      <c r="D33" s="40"/>
      <c r="E33" s="40"/>
      <c r="F33" s="40"/>
      <c r="G33" s="40"/>
    </row>
    <row r="34" spans="1:7" ht="13.9" customHeight="1">
      <c r="A34" s="2"/>
      <c r="B34" s="24">
        <v>46</v>
      </c>
      <c r="C34" s="25" t="s">
        <v>37</v>
      </c>
      <c r="D34" s="40"/>
      <c r="E34" s="40"/>
      <c r="F34" s="40"/>
      <c r="G34" s="40"/>
    </row>
    <row r="35" spans="1:7" ht="13.9" customHeight="1">
      <c r="A35" s="2"/>
      <c r="B35" s="65" t="s">
        <v>38</v>
      </c>
      <c r="C35" s="25" t="s">
        <v>10</v>
      </c>
      <c r="D35" s="26">
        <v>5634</v>
      </c>
      <c r="E35" s="26">
        <v>16103</v>
      </c>
      <c r="F35" s="26">
        <f>16103-700</f>
        <v>15403</v>
      </c>
      <c r="G35" s="8">
        <v>15779</v>
      </c>
    </row>
    <row r="36" spans="1:7" ht="13.9" customHeight="1">
      <c r="A36" s="2"/>
      <c r="B36" s="65" t="s">
        <v>39</v>
      </c>
      <c r="C36" s="25" t="s">
        <v>29</v>
      </c>
      <c r="D36" s="26">
        <v>2709</v>
      </c>
      <c r="E36" s="26">
        <v>1371</v>
      </c>
      <c r="F36" s="26">
        <v>1371</v>
      </c>
      <c r="G36" s="8">
        <v>1800</v>
      </c>
    </row>
    <row r="37" spans="1:7" s="110" customFormat="1" ht="14.85" customHeight="1">
      <c r="A37" s="79"/>
      <c r="B37" s="64" t="s">
        <v>74</v>
      </c>
      <c r="C37" s="79" t="s">
        <v>65</v>
      </c>
      <c r="D37" s="26">
        <v>323</v>
      </c>
      <c r="E37" s="26">
        <v>488</v>
      </c>
      <c r="F37" s="26">
        <v>488</v>
      </c>
      <c r="G37" s="26">
        <v>1</v>
      </c>
    </row>
    <row r="38" spans="1:7" s="110" customFormat="1" ht="14.85" customHeight="1">
      <c r="A38" s="79"/>
      <c r="B38" s="64" t="s">
        <v>75</v>
      </c>
      <c r="C38" s="79" t="s">
        <v>66</v>
      </c>
      <c r="D38" s="26">
        <v>5364</v>
      </c>
      <c r="E38" s="26">
        <v>2416</v>
      </c>
      <c r="F38" s="26">
        <f>2416-1300</f>
        <v>1116</v>
      </c>
      <c r="G38" s="26">
        <v>2160</v>
      </c>
    </row>
    <row r="39" spans="1:7" s="110" customFormat="1" ht="14.85" customHeight="1">
      <c r="A39" s="79"/>
      <c r="B39" s="80" t="s">
        <v>90</v>
      </c>
      <c r="C39" s="79" t="s">
        <v>84</v>
      </c>
      <c r="D39" s="104">
        <v>0</v>
      </c>
      <c r="E39" s="26">
        <v>1</v>
      </c>
      <c r="F39" s="26">
        <v>1</v>
      </c>
      <c r="G39" s="26">
        <v>1</v>
      </c>
    </row>
    <row r="40" spans="1:7" ht="13.9" customHeight="1">
      <c r="A40" s="2"/>
      <c r="B40" s="65" t="s">
        <v>40</v>
      </c>
      <c r="C40" s="79" t="s">
        <v>68</v>
      </c>
      <c r="D40" s="26">
        <v>57</v>
      </c>
      <c r="E40" s="26">
        <v>85</v>
      </c>
      <c r="F40" s="26">
        <v>85</v>
      </c>
      <c r="G40" s="8">
        <v>85</v>
      </c>
    </row>
    <row r="41" spans="1:7" ht="13.9" customHeight="1">
      <c r="A41" s="2"/>
      <c r="B41" s="65" t="s">
        <v>41</v>
      </c>
      <c r="C41" s="25" t="s">
        <v>216</v>
      </c>
      <c r="D41" s="26">
        <v>104</v>
      </c>
      <c r="E41" s="26">
        <v>200</v>
      </c>
      <c r="F41" s="26">
        <v>200</v>
      </c>
      <c r="G41" s="40">
        <v>200</v>
      </c>
    </row>
    <row r="42" spans="1:7" s="110" customFormat="1" ht="14.85" customHeight="1">
      <c r="A42" s="79"/>
      <c r="B42" s="80" t="s">
        <v>91</v>
      </c>
      <c r="C42" s="79" t="s">
        <v>85</v>
      </c>
      <c r="D42" s="105">
        <v>0</v>
      </c>
      <c r="E42" s="36">
        <v>1</v>
      </c>
      <c r="F42" s="36">
        <v>1</v>
      </c>
      <c r="G42" s="36">
        <v>1</v>
      </c>
    </row>
    <row r="43" spans="1:7" ht="13.9" customHeight="1">
      <c r="A43" s="2" t="s">
        <v>4</v>
      </c>
      <c r="B43" s="24">
        <v>46</v>
      </c>
      <c r="C43" s="25" t="s">
        <v>37</v>
      </c>
      <c r="D43" s="36">
        <f t="shared" ref="D43:G43" si="1">SUM(D35:D42)</f>
        <v>14191</v>
      </c>
      <c r="E43" s="36">
        <f t="shared" si="1"/>
        <v>20665</v>
      </c>
      <c r="F43" s="36">
        <f t="shared" ref="F43" si="2">SUM(F35:F42)</f>
        <v>18665</v>
      </c>
      <c r="G43" s="36">
        <f t="shared" si="1"/>
        <v>20027</v>
      </c>
    </row>
    <row r="44" spans="1:7">
      <c r="A44" s="2"/>
      <c r="B44" s="24"/>
      <c r="C44" s="25"/>
      <c r="D44" s="40"/>
      <c r="E44" s="40"/>
      <c r="F44" s="40"/>
      <c r="G44" s="40"/>
    </row>
    <row r="45" spans="1:7" ht="13.9" customHeight="1">
      <c r="A45" s="2"/>
      <c r="B45" s="24">
        <v>47</v>
      </c>
      <c r="C45" s="25" t="s">
        <v>42</v>
      </c>
      <c r="D45" s="40"/>
      <c r="E45" s="40"/>
      <c r="F45" s="40"/>
      <c r="G45" s="40"/>
    </row>
    <row r="46" spans="1:7" ht="13.9" customHeight="1">
      <c r="A46" s="2"/>
      <c r="B46" s="65" t="s">
        <v>43</v>
      </c>
      <c r="C46" s="25" t="s">
        <v>10</v>
      </c>
      <c r="D46" s="26">
        <v>5657</v>
      </c>
      <c r="E46" s="26">
        <v>10479</v>
      </c>
      <c r="F46" s="26">
        <f>10479-400</f>
        <v>10079</v>
      </c>
      <c r="G46" s="40">
        <v>10301</v>
      </c>
    </row>
    <row r="47" spans="1:7" ht="13.9" customHeight="1">
      <c r="A47" s="2"/>
      <c r="B47" s="65" t="s">
        <v>44</v>
      </c>
      <c r="C47" s="25" t="s">
        <v>29</v>
      </c>
      <c r="D47" s="26">
        <v>852</v>
      </c>
      <c r="E47" s="26">
        <v>1362</v>
      </c>
      <c r="F47" s="26">
        <v>1362</v>
      </c>
      <c r="G47" s="8">
        <v>954</v>
      </c>
    </row>
    <row r="48" spans="1:7" s="110" customFormat="1" ht="14.85" customHeight="1">
      <c r="A48" s="79"/>
      <c r="B48" s="64" t="s">
        <v>76</v>
      </c>
      <c r="C48" s="79" t="s">
        <v>65</v>
      </c>
      <c r="D48" s="26">
        <v>79</v>
      </c>
      <c r="E48" s="26">
        <v>317</v>
      </c>
      <c r="F48" s="26">
        <f>317-150</f>
        <v>167</v>
      </c>
      <c r="G48" s="26">
        <v>1</v>
      </c>
    </row>
    <row r="49" spans="1:7" s="110" customFormat="1" ht="14.85" customHeight="1">
      <c r="A49" s="109"/>
      <c r="B49" s="95" t="s">
        <v>77</v>
      </c>
      <c r="C49" s="109" t="s">
        <v>66</v>
      </c>
      <c r="D49" s="36">
        <v>4612</v>
      </c>
      <c r="E49" s="36">
        <v>1444</v>
      </c>
      <c r="F49" s="36">
        <f>1444-1000</f>
        <v>444</v>
      </c>
      <c r="G49" s="36">
        <v>1399</v>
      </c>
    </row>
    <row r="50" spans="1:7" s="110" customFormat="1" ht="14.85" customHeight="1">
      <c r="A50" s="79"/>
      <c r="B50" s="80" t="s">
        <v>92</v>
      </c>
      <c r="C50" s="79" t="s">
        <v>84</v>
      </c>
      <c r="D50" s="104">
        <v>0</v>
      </c>
      <c r="E50" s="26">
        <v>1</v>
      </c>
      <c r="F50" s="26">
        <v>1</v>
      </c>
      <c r="G50" s="26">
        <v>1</v>
      </c>
    </row>
    <row r="51" spans="1:7" ht="13.9" customHeight="1">
      <c r="A51" s="2"/>
      <c r="B51" s="65" t="s">
        <v>45</v>
      </c>
      <c r="C51" s="79" t="s">
        <v>68</v>
      </c>
      <c r="D51" s="26">
        <v>100</v>
      </c>
      <c r="E51" s="26">
        <v>100</v>
      </c>
      <c r="F51" s="26">
        <v>100</v>
      </c>
      <c r="G51" s="40">
        <v>100</v>
      </c>
    </row>
    <row r="52" spans="1:7" ht="13.9" customHeight="1">
      <c r="B52" s="64" t="s">
        <v>46</v>
      </c>
      <c r="C52" s="23" t="s">
        <v>216</v>
      </c>
      <c r="D52" s="26">
        <v>298</v>
      </c>
      <c r="E52" s="26">
        <v>299</v>
      </c>
      <c r="F52" s="26">
        <v>299</v>
      </c>
      <c r="G52" s="40">
        <v>299</v>
      </c>
    </row>
    <row r="53" spans="1:7" s="110" customFormat="1" ht="14.85" customHeight="1">
      <c r="A53" s="79"/>
      <c r="B53" s="80" t="s">
        <v>93</v>
      </c>
      <c r="C53" s="79" t="s">
        <v>85</v>
      </c>
      <c r="D53" s="105">
        <v>0</v>
      </c>
      <c r="E53" s="36">
        <v>1</v>
      </c>
      <c r="F53" s="36">
        <v>1</v>
      </c>
      <c r="G53" s="36">
        <v>1</v>
      </c>
    </row>
    <row r="54" spans="1:7" ht="13.9" customHeight="1">
      <c r="A54" s="2" t="s">
        <v>4</v>
      </c>
      <c r="B54" s="24">
        <v>47</v>
      </c>
      <c r="C54" s="25" t="s">
        <v>42</v>
      </c>
      <c r="D54" s="36">
        <f t="shared" ref="D54:F54" si="3">SUM(D46:D53)</f>
        <v>11598</v>
      </c>
      <c r="E54" s="36">
        <f t="shared" si="3"/>
        <v>14003</v>
      </c>
      <c r="F54" s="36">
        <f t="shared" si="3"/>
        <v>12453</v>
      </c>
      <c r="G54" s="36">
        <f t="shared" ref="G54" si="4">SUM(G46:G53)</f>
        <v>13056</v>
      </c>
    </row>
    <row r="55" spans="1:7">
      <c r="A55" s="2"/>
      <c r="B55" s="24"/>
      <c r="C55" s="25"/>
      <c r="D55" s="40"/>
      <c r="E55" s="40"/>
      <c r="F55" s="40"/>
      <c r="G55" s="40"/>
    </row>
    <row r="56" spans="1:7" ht="13.9" customHeight="1">
      <c r="A56" s="2"/>
      <c r="B56" s="24">
        <v>48</v>
      </c>
      <c r="C56" s="25" t="s">
        <v>47</v>
      </c>
      <c r="D56" s="40"/>
      <c r="E56" s="40"/>
      <c r="F56" s="40"/>
      <c r="G56" s="40"/>
    </row>
    <row r="57" spans="1:7" ht="13.9" customHeight="1">
      <c r="A57" s="2"/>
      <c r="B57" s="65" t="s">
        <v>48</v>
      </c>
      <c r="C57" s="25" t="s">
        <v>10</v>
      </c>
      <c r="D57" s="26">
        <v>16053</v>
      </c>
      <c r="E57" s="26">
        <v>29436</v>
      </c>
      <c r="F57" s="26">
        <v>29436</v>
      </c>
      <c r="G57" s="40">
        <v>29817</v>
      </c>
    </row>
    <row r="58" spans="1:7" ht="13.9" customHeight="1">
      <c r="A58" s="2"/>
      <c r="B58" s="65" t="s">
        <v>49</v>
      </c>
      <c r="C58" s="25" t="s">
        <v>29</v>
      </c>
      <c r="D58" s="26">
        <v>3956</v>
      </c>
      <c r="E58" s="26">
        <v>8654</v>
      </c>
      <c r="F58" s="26">
        <v>8654</v>
      </c>
      <c r="G58" s="8">
        <v>7970</v>
      </c>
    </row>
    <row r="59" spans="1:7" s="110" customFormat="1" ht="14.85" customHeight="1">
      <c r="A59" s="79"/>
      <c r="B59" s="64" t="s">
        <v>78</v>
      </c>
      <c r="C59" s="79" t="s">
        <v>65</v>
      </c>
      <c r="D59" s="26">
        <v>492</v>
      </c>
      <c r="E59" s="26">
        <v>892</v>
      </c>
      <c r="F59" s="26">
        <f>892-400-200</f>
        <v>292</v>
      </c>
      <c r="G59" s="26">
        <v>1</v>
      </c>
    </row>
    <row r="60" spans="1:7" s="110" customFormat="1" ht="14.85" customHeight="1">
      <c r="A60" s="79"/>
      <c r="B60" s="64" t="s">
        <v>79</v>
      </c>
      <c r="C60" s="79" t="s">
        <v>66</v>
      </c>
      <c r="D60" s="26">
        <v>13339</v>
      </c>
      <c r="E60" s="26">
        <v>4082</v>
      </c>
      <c r="F60" s="26">
        <f>4082-1120</f>
        <v>2962</v>
      </c>
      <c r="G60" s="26">
        <v>4168</v>
      </c>
    </row>
    <row r="61" spans="1:7" s="110" customFormat="1" ht="14.85" customHeight="1">
      <c r="A61" s="79"/>
      <c r="B61" s="80" t="s">
        <v>94</v>
      </c>
      <c r="C61" s="79" t="s">
        <v>84</v>
      </c>
      <c r="D61" s="104">
        <v>0</v>
      </c>
      <c r="E61" s="26">
        <v>1</v>
      </c>
      <c r="F61" s="26">
        <v>1</v>
      </c>
      <c r="G61" s="26">
        <v>1</v>
      </c>
    </row>
    <row r="62" spans="1:7" ht="13.9" customHeight="1">
      <c r="A62" s="2"/>
      <c r="B62" s="65" t="s">
        <v>50</v>
      </c>
      <c r="C62" s="79" t="s">
        <v>68</v>
      </c>
      <c r="D62" s="26">
        <v>85</v>
      </c>
      <c r="E62" s="26">
        <v>85</v>
      </c>
      <c r="F62" s="26">
        <v>85</v>
      </c>
      <c r="G62" s="40">
        <v>85</v>
      </c>
    </row>
    <row r="63" spans="1:7" ht="13.9" customHeight="1">
      <c r="B63" s="64" t="s">
        <v>51</v>
      </c>
      <c r="C63" s="23" t="s">
        <v>216</v>
      </c>
      <c r="D63" s="26">
        <v>148</v>
      </c>
      <c r="E63" s="26">
        <v>200</v>
      </c>
      <c r="F63" s="26">
        <v>200</v>
      </c>
      <c r="G63" s="40">
        <v>200</v>
      </c>
    </row>
    <row r="64" spans="1:7" s="110" customFormat="1" ht="14.85" customHeight="1">
      <c r="A64" s="79"/>
      <c r="B64" s="80" t="s">
        <v>95</v>
      </c>
      <c r="C64" s="79" t="s">
        <v>85</v>
      </c>
      <c r="D64" s="104">
        <v>0</v>
      </c>
      <c r="E64" s="26">
        <v>1</v>
      </c>
      <c r="F64" s="26">
        <v>1</v>
      </c>
      <c r="G64" s="26">
        <v>1</v>
      </c>
    </row>
    <row r="65" spans="1:7" ht="13.9" customHeight="1">
      <c r="A65" s="2" t="s">
        <v>4</v>
      </c>
      <c r="B65" s="24">
        <v>48</v>
      </c>
      <c r="C65" s="25" t="s">
        <v>47</v>
      </c>
      <c r="D65" s="35">
        <f t="shared" ref="D65:F65" si="5">SUM(D57:D64)</f>
        <v>34073</v>
      </c>
      <c r="E65" s="35">
        <f t="shared" si="5"/>
        <v>43351</v>
      </c>
      <c r="F65" s="35">
        <f t="shared" si="5"/>
        <v>41631</v>
      </c>
      <c r="G65" s="35">
        <f t="shared" ref="G65" si="6">SUM(G57:G64)</f>
        <v>42243</v>
      </c>
    </row>
    <row r="66" spans="1:7" ht="13.9" customHeight="1">
      <c r="A66" s="2"/>
      <c r="B66" s="24"/>
      <c r="C66" s="25"/>
      <c r="D66" s="40"/>
      <c r="E66" s="40"/>
      <c r="F66" s="40"/>
      <c r="G66" s="40"/>
    </row>
    <row r="67" spans="1:7" ht="13.9" customHeight="1">
      <c r="A67" s="2"/>
      <c r="B67" s="24">
        <v>49</v>
      </c>
      <c r="C67" s="25" t="s">
        <v>52</v>
      </c>
      <c r="D67" s="40"/>
      <c r="E67" s="40"/>
      <c r="F67" s="40"/>
      <c r="G67" s="40"/>
    </row>
    <row r="68" spans="1:7" ht="13.9" customHeight="1">
      <c r="A68" s="2"/>
      <c r="B68" s="65" t="s">
        <v>53</v>
      </c>
      <c r="C68" s="25" t="s">
        <v>10</v>
      </c>
      <c r="D68" s="26">
        <v>6528</v>
      </c>
      <c r="E68" s="26">
        <v>11013</v>
      </c>
      <c r="F68" s="26">
        <f>11013-100</f>
        <v>10913</v>
      </c>
      <c r="G68" s="8">
        <v>10333</v>
      </c>
    </row>
    <row r="69" spans="1:7" ht="13.9" customHeight="1">
      <c r="A69" s="2"/>
      <c r="B69" s="65" t="s">
        <v>54</v>
      </c>
      <c r="C69" s="25" t="s">
        <v>29</v>
      </c>
      <c r="D69" s="26">
        <v>432</v>
      </c>
      <c r="E69" s="26">
        <v>432</v>
      </c>
      <c r="F69" s="26">
        <v>432</v>
      </c>
      <c r="G69" s="8">
        <v>306</v>
      </c>
    </row>
    <row r="70" spans="1:7" s="110" customFormat="1" ht="14.85" customHeight="1">
      <c r="A70" s="79"/>
      <c r="B70" s="64" t="s">
        <v>80</v>
      </c>
      <c r="C70" s="79" t="s">
        <v>65</v>
      </c>
      <c r="D70" s="26">
        <v>59</v>
      </c>
      <c r="E70" s="26">
        <v>334</v>
      </c>
      <c r="F70" s="26">
        <v>334</v>
      </c>
      <c r="G70" s="26">
        <v>1</v>
      </c>
    </row>
    <row r="71" spans="1:7" s="110" customFormat="1" ht="14.85" customHeight="1">
      <c r="A71" s="79"/>
      <c r="B71" s="64" t="s">
        <v>81</v>
      </c>
      <c r="C71" s="79" t="s">
        <v>66</v>
      </c>
      <c r="D71" s="26">
        <v>4997</v>
      </c>
      <c r="E71" s="26">
        <v>1444</v>
      </c>
      <c r="F71" s="26">
        <f>1444-1130</f>
        <v>314</v>
      </c>
      <c r="G71" s="26">
        <v>1350</v>
      </c>
    </row>
    <row r="72" spans="1:7" s="110" customFormat="1" ht="14.85" customHeight="1">
      <c r="A72" s="79"/>
      <c r="B72" s="80" t="s">
        <v>96</v>
      </c>
      <c r="C72" s="79" t="s">
        <v>84</v>
      </c>
      <c r="D72" s="104">
        <v>0</v>
      </c>
      <c r="E72" s="26">
        <v>1</v>
      </c>
      <c r="F72" s="26">
        <v>1</v>
      </c>
      <c r="G72" s="26">
        <v>1</v>
      </c>
    </row>
    <row r="73" spans="1:7" ht="13.9" customHeight="1">
      <c r="A73" s="2"/>
      <c r="B73" s="65" t="s">
        <v>55</v>
      </c>
      <c r="C73" s="79" t="s">
        <v>68</v>
      </c>
      <c r="D73" s="26">
        <v>100</v>
      </c>
      <c r="E73" s="26">
        <v>100</v>
      </c>
      <c r="F73" s="26">
        <v>100</v>
      </c>
      <c r="G73" s="8">
        <v>100</v>
      </c>
    </row>
    <row r="74" spans="1:7" ht="13.9" customHeight="1">
      <c r="B74" s="64" t="s">
        <v>56</v>
      </c>
      <c r="C74" s="23" t="s">
        <v>216</v>
      </c>
      <c r="D74" s="26">
        <v>298</v>
      </c>
      <c r="E74" s="26">
        <v>298</v>
      </c>
      <c r="F74" s="26">
        <v>298</v>
      </c>
      <c r="G74" s="40">
        <v>298</v>
      </c>
    </row>
    <row r="75" spans="1:7" s="110" customFormat="1" ht="14.85" customHeight="1">
      <c r="A75" s="79"/>
      <c r="B75" s="80" t="s">
        <v>97</v>
      </c>
      <c r="C75" s="79" t="s">
        <v>85</v>
      </c>
      <c r="D75" s="105">
        <v>0</v>
      </c>
      <c r="E75" s="36">
        <v>1</v>
      </c>
      <c r="F75" s="36">
        <v>1</v>
      </c>
      <c r="G75" s="36">
        <v>1</v>
      </c>
    </row>
    <row r="76" spans="1:7" ht="13.9" customHeight="1">
      <c r="A76" s="2" t="s">
        <v>4</v>
      </c>
      <c r="B76" s="24">
        <v>49</v>
      </c>
      <c r="C76" s="25" t="s">
        <v>52</v>
      </c>
      <c r="D76" s="36">
        <f t="shared" ref="D76:F76" si="7">SUM(D68:D75)</f>
        <v>12414</v>
      </c>
      <c r="E76" s="36">
        <f t="shared" si="7"/>
        <v>13623</v>
      </c>
      <c r="F76" s="36">
        <f t="shared" si="7"/>
        <v>12393</v>
      </c>
      <c r="G76" s="36">
        <f t="shared" ref="G76" si="8">SUM(G68:G75)</f>
        <v>12390</v>
      </c>
    </row>
    <row r="77" spans="1:7" ht="18.75" customHeight="1">
      <c r="A77" s="2"/>
      <c r="B77" s="24"/>
      <c r="C77" s="25"/>
      <c r="D77" s="40"/>
      <c r="E77" s="40"/>
      <c r="F77" s="40"/>
      <c r="G77" s="40"/>
    </row>
    <row r="78" spans="1:7" ht="13.9" customHeight="1">
      <c r="A78" s="2"/>
      <c r="B78" s="24">
        <v>50</v>
      </c>
      <c r="C78" s="25" t="s">
        <v>57</v>
      </c>
      <c r="D78" s="40"/>
      <c r="E78" s="40"/>
      <c r="F78" s="40"/>
      <c r="G78" s="40"/>
    </row>
    <row r="79" spans="1:7" ht="13.9" customHeight="1">
      <c r="A79" s="2"/>
      <c r="B79" s="65" t="s">
        <v>58</v>
      </c>
      <c r="C79" s="25" t="s">
        <v>10</v>
      </c>
      <c r="D79" s="26">
        <v>6971</v>
      </c>
      <c r="E79" s="26">
        <v>10504</v>
      </c>
      <c r="F79" s="26">
        <v>10504</v>
      </c>
      <c r="G79" s="8">
        <v>14097</v>
      </c>
    </row>
    <row r="80" spans="1:7" ht="13.9" customHeight="1">
      <c r="A80" s="2"/>
      <c r="B80" s="65" t="s">
        <v>59</v>
      </c>
      <c r="C80" s="25" t="s">
        <v>29</v>
      </c>
      <c r="D80" s="26">
        <v>3486</v>
      </c>
      <c r="E80" s="26">
        <v>4029</v>
      </c>
      <c r="F80" s="26">
        <v>4029</v>
      </c>
      <c r="G80" s="8">
        <v>3678</v>
      </c>
    </row>
    <row r="81" spans="1:7" s="110" customFormat="1" ht="14.85" customHeight="1">
      <c r="A81" s="79"/>
      <c r="B81" s="64" t="s">
        <v>82</v>
      </c>
      <c r="C81" s="79" t="s">
        <v>65</v>
      </c>
      <c r="D81" s="104">
        <v>0</v>
      </c>
      <c r="E81" s="26">
        <v>318</v>
      </c>
      <c r="F81" s="26">
        <f>318-74</f>
        <v>244</v>
      </c>
      <c r="G81" s="26">
        <v>1</v>
      </c>
    </row>
    <row r="82" spans="1:7" s="110" customFormat="1" ht="14.85" customHeight="1">
      <c r="A82" s="79"/>
      <c r="B82" s="64" t="s">
        <v>83</v>
      </c>
      <c r="C82" s="79" t="s">
        <v>66</v>
      </c>
      <c r="D82" s="26">
        <v>2254</v>
      </c>
      <c r="E82" s="26">
        <v>1542</v>
      </c>
      <c r="F82" s="26">
        <v>1542</v>
      </c>
      <c r="G82" s="26">
        <v>2028</v>
      </c>
    </row>
    <row r="83" spans="1:7" s="110" customFormat="1" ht="14.85" customHeight="1">
      <c r="A83" s="79"/>
      <c r="B83" s="80" t="s">
        <v>98</v>
      </c>
      <c r="C83" s="79" t="s">
        <v>84</v>
      </c>
      <c r="D83" s="104">
        <v>0</v>
      </c>
      <c r="E83" s="26">
        <v>1</v>
      </c>
      <c r="F83" s="26">
        <v>1</v>
      </c>
      <c r="G83" s="26">
        <v>1</v>
      </c>
    </row>
    <row r="84" spans="1:7" ht="13.9" customHeight="1">
      <c r="A84" s="2"/>
      <c r="B84" s="65" t="s">
        <v>60</v>
      </c>
      <c r="C84" s="79" t="s">
        <v>68</v>
      </c>
      <c r="D84" s="26">
        <v>85</v>
      </c>
      <c r="E84" s="26">
        <v>85</v>
      </c>
      <c r="F84" s="26">
        <v>85</v>
      </c>
      <c r="G84" s="8">
        <v>85</v>
      </c>
    </row>
    <row r="85" spans="1:7" ht="13.9" customHeight="1">
      <c r="B85" s="64" t="s">
        <v>61</v>
      </c>
      <c r="C85" s="23" t="s">
        <v>216</v>
      </c>
      <c r="D85" s="26">
        <f>139-1</f>
        <v>138</v>
      </c>
      <c r="E85" s="26">
        <v>200</v>
      </c>
      <c r="F85" s="26">
        <v>200</v>
      </c>
      <c r="G85" s="40">
        <v>200</v>
      </c>
    </row>
    <row r="86" spans="1:7" s="110" customFormat="1" ht="14.85" customHeight="1">
      <c r="A86" s="79"/>
      <c r="B86" s="80" t="s">
        <v>99</v>
      </c>
      <c r="C86" s="79" t="s">
        <v>85</v>
      </c>
      <c r="D86" s="105">
        <v>0</v>
      </c>
      <c r="E86" s="36">
        <v>1</v>
      </c>
      <c r="F86" s="36">
        <v>1</v>
      </c>
      <c r="G86" s="36">
        <v>1</v>
      </c>
    </row>
    <row r="87" spans="1:7" ht="13.9" customHeight="1">
      <c r="A87" s="2" t="s">
        <v>4</v>
      </c>
      <c r="B87" s="24">
        <v>50</v>
      </c>
      <c r="C87" s="25" t="s">
        <v>57</v>
      </c>
      <c r="D87" s="36">
        <f t="shared" ref="D87:G87" si="9">SUM(D79:D86)</f>
        <v>12934</v>
      </c>
      <c r="E87" s="36">
        <f t="shared" si="9"/>
        <v>16680</v>
      </c>
      <c r="F87" s="36">
        <f t="shared" ref="F87" si="10">SUM(F79:F86)</f>
        <v>16606</v>
      </c>
      <c r="G87" s="36">
        <f t="shared" si="9"/>
        <v>20091</v>
      </c>
    </row>
    <row r="88" spans="1:7" ht="13.9" customHeight="1">
      <c r="A88" s="2"/>
      <c r="B88" s="24"/>
      <c r="C88" s="25"/>
      <c r="D88" s="26"/>
      <c r="E88" s="26"/>
      <c r="F88" s="26"/>
      <c r="G88" s="40"/>
    </row>
    <row r="89" spans="1:7" ht="13.9" customHeight="1">
      <c r="A89" s="2"/>
      <c r="B89" s="24">
        <v>58</v>
      </c>
      <c r="C89" s="69" t="s">
        <v>36</v>
      </c>
      <c r="D89" s="26"/>
      <c r="E89" s="26"/>
      <c r="F89" s="26"/>
      <c r="G89" s="40"/>
    </row>
    <row r="90" spans="1:7" ht="13.9" customHeight="1">
      <c r="A90" s="2"/>
      <c r="B90" s="24" t="s">
        <v>100</v>
      </c>
      <c r="C90" s="25" t="s">
        <v>101</v>
      </c>
      <c r="D90" s="36">
        <v>400</v>
      </c>
      <c r="E90" s="105">
        <v>0</v>
      </c>
      <c r="F90" s="105">
        <v>0</v>
      </c>
      <c r="G90" s="36">
        <v>10000</v>
      </c>
    </row>
    <row r="91" spans="1:7" ht="13.9" customHeight="1">
      <c r="A91" s="2" t="s">
        <v>4</v>
      </c>
      <c r="B91" s="24">
        <v>58</v>
      </c>
      <c r="C91" s="69" t="s">
        <v>36</v>
      </c>
      <c r="D91" s="36">
        <f t="shared" ref="D91:G91" si="11">D90</f>
        <v>400</v>
      </c>
      <c r="E91" s="105">
        <f t="shared" si="11"/>
        <v>0</v>
      </c>
      <c r="F91" s="105">
        <f t="shared" ref="F91" si="12">F90</f>
        <v>0</v>
      </c>
      <c r="G91" s="36">
        <f t="shared" si="11"/>
        <v>10000</v>
      </c>
    </row>
    <row r="92" spans="1:7" ht="13.9" customHeight="1">
      <c r="A92" s="2"/>
      <c r="B92" s="24"/>
      <c r="C92" s="69"/>
      <c r="D92" s="26"/>
      <c r="E92" s="26"/>
      <c r="F92" s="26"/>
      <c r="G92" s="26"/>
    </row>
    <row r="93" spans="1:7" ht="18" customHeight="1">
      <c r="A93" s="2"/>
      <c r="B93" s="24">
        <v>59</v>
      </c>
      <c r="C93" s="69" t="s">
        <v>121</v>
      </c>
      <c r="D93" s="26"/>
      <c r="E93" s="26"/>
      <c r="F93" s="26"/>
      <c r="G93" s="26"/>
    </row>
    <row r="94" spans="1:7" ht="13.9" customHeight="1">
      <c r="A94" s="2"/>
      <c r="B94" s="24" t="s">
        <v>117</v>
      </c>
      <c r="C94" s="69" t="s">
        <v>118</v>
      </c>
      <c r="D94" s="104">
        <v>0</v>
      </c>
      <c r="E94" s="104">
        <v>0</v>
      </c>
      <c r="F94" s="104">
        <v>0</v>
      </c>
      <c r="G94" s="104">
        <v>0</v>
      </c>
    </row>
    <row r="95" spans="1:7" ht="13.9" customHeight="1">
      <c r="A95" s="2"/>
      <c r="B95" s="24" t="s">
        <v>119</v>
      </c>
      <c r="C95" s="69" t="s">
        <v>120</v>
      </c>
      <c r="D95" s="26">
        <v>2998</v>
      </c>
      <c r="E95" s="26">
        <v>3000</v>
      </c>
      <c r="F95" s="26">
        <v>3000</v>
      </c>
      <c r="G95" s="26">
        <v>3650</v>
      </c>
    </row>
    <row r="96" spans="1:7" ht="13.9" customHeight="1">
      <c r="A96" s="27" t="s">
        <v>4</v>
      </c>
      <c r="B96" s="97">
        <v>59</v>
      </c>
      <c r="C96" s="120" t="s">
        <v>121</v>
      </c>
      <c r="D96" s="35">
        <f t="shared" ref="D96:G96" si="13">SUM(D94:D95)</f>
        <v>2998</v>
      </c>
      <c r="E96" s="35">
        <f t="shared" si="13"/>
        <v>3000</v>
      </c>
      <c r="F96" s="35">
        <f t="shared" ref="F96" si="14">SUM(F94:F95)</f>
        <v>3000</v>
      </c>
      <c r="G96" s="35">
        <f t="shared" si="13"/>
        <v>3650</v>
      </c>
    </row>
    <row r="97" spans="1:7" ht="13.9" customHeight="1">
      <c r="A97" s="2"/>
      <c r="B97" s="24"/>
      <c r="C97" s="69"/>
      <c r="D97" s="26"/>
      <c r="E97" s="26"/>
      <c r="F97" s="26"/>
      <c r="G97" s="26"/>
    </row>
    <row r="98" spans="1:7" ht="13.9" customHeight="1">
      <c r="A98" s="2"/>
      <c r="B98" s="24">
        <v>60</v>
      </c>
      <c r="C98" s="69" t="s">
        <v>122</v>
      </c>
      <c r="D98" s="26"/>
      <c r="E98" s="26"/>
      <c r="F98" s="26"/>
      <c r="G98" s="26"/>
    </row>
    <row r="99" spans="1:7" ht="13.9" customHeight="1">
      <c r="A99" s="2"/>
      <c r="B99" s="24" t="s">
        <v>123</v>
      </c>
      <c r="C99" s="69" t="s">
        <v>118</v>
      </c>
      <c r="D99" s="104">
        <v>0</v>
      </c>
      <c r="E99" s="104">
        <v>0</v>
      </c>
      <c r="F99" s="104">
        <v>0</v>
      </c>
      <c r="G99" s="104">
        <v>0</v>
      </c>
    </row>
    <row r="100" spans="1:7" ht="13.9" customHeight="1">
      <c r="A100" s="2"/>
      <c r="B100" s="24" t="s">
        <v>124</v>
      </c>
      <c r="C100" s="69" t="s">
        <v>120</v>
      </c>
      <c r="D100" s="26">
        <v>1999</v>
      </c>
      <c r="E100" s="26">
        <v>2000</v>
      </c>
      <c r="F100" s="26">
        <v>2000</v>
      </c>
      <c r="G100" s="26">
        <v>2000</v>
      </c>
    </row>
    <row r="101" spans="1:7" ht="13.9" customHeight="1">
      <c r="A101" s="2" t="s">
        <v>4</v>
      </c>
      <c r="B101" s="24">
        <v>60</v>
      </c>
      <c r="C101" s="69" t="s">
        <v>122</v>
      </c>
      <c r="D101" s="35">
        <f t="shared" ref="D101:G101" si="15">SUM(D99:D100)</f>
        <v>1999</v>
      </c>
      <c r="E101" s="35">
        <f t="shared" si="15"/>
        <v>2000</v>
      </c>
      <c r="F101" s="35">
        <f t="shared" ref="F101" si="16">SUM(F99:F100)</f>
        <v>2000</v>
      </c>
      <c r="G101" s="35">
        <f t="shared" si="15"/>
        <v>2000</v>
      </c>
    </row>
    <row r="102" spans="1:7">
      <c r="A102" s="2"/>
      <c r="B102" s="24"/>
      <c r="C102" s="69"/>
      <c r="D102" s="26"/>
      <c r="E102" s="26"/>
      <c r="F102" s="26"/>
      <c r="G102" s="26"/>
    </row>
    <row r="103" spans="1:7" ht="13.9" customHeight="1">
      <c r="A103" s="2"/>
      <c r="B103" s="24">
        <v>61</v>
      </c>
      <c r="C103" s="25" t="s">
        <v>163</v>
      </c>
      <c r="D103" s="26"/>
      <c r="E103" s="26"/>
      <c r="F103" s="26"/>
      <c r="G103" s="26"/>
    </row>
    <row r="104" spans="1:7" ht="13.9" customHeight="1">
      <c r="A104" s="2"/>
      <c r="B104" s="24" t="s">
        <v>164</v>
      </c>
      <c r="C104" s="25" t="s">
        <v>173</v>
      </c>
      <c r="D104" s="105">
        <v>0</v>
      </c>
      <c r="E104" s="36">
        <v>10000</v>
      </c>
      <c r="F104" s="36">
        <v>10000</v>
      </c>
      <c r="G104" s="36">
        <v>10000</v>
      </c>
    </row>
    <row r="105" spans="1:7" ht="13.9" customHeight="1">
      <c r="A105" s="2" t="s">
        <v>4</v>
      </c>
      <c r="B105" s="24">
        <v>61</v>
      </c>
      <c r="C105" s="25" t="s">
        <v>163</v>
      </c>
      <c r="D105" s="105">
        <f t="shared" ref="D105:E105" si="17">SUM(D104)</f>
        <v>0</v>
      </c>
      <c r="E105" s="36">
        <f t="shared" si="17"/>
        <v>10000</v>
      </c>
      <c r="F105" s="36">
        <f t="shared" ref="F105" si="18">SUM(F104)</f>
        <v>10000</v>
      </c>
      <c r="G105" s="36">
        <f t="shared" ref="G105" si="19">SUM(G104)</f>
        <v>10000</v>
      </c>
    </row>
    <row r="106" spans="1:7">
      <c r="A106" s="2"/>
      <c r="B106" s="24"/>
      <c r="C106" s="25"/>
      <c r="D106" s="26"/>
      <c r="E106" s="26"/>
      <c r="F106" s="26"/>
      <c r="G106" s="26"/>
    </row>
    <row r="107" spans="1:7" ht="13.9" customHeight="1">
      <c r="A107" s="2"/>
      <c r="B107" s="24">
        <v>62</v>
      </c>
      <c r="C107" s="69" t="s">
        <v>174</v>
      </c>
      <c r="D107" s="26"/>
      <c r="E107" s="26"/>
      <c r="F107" s="26"/>
      <c r="G107" s="26"/>
    </row>
    <row r="108" spans="1:7" ht="13.9" customHeight="1">
      <c r="A108" s="2"/>
      <c r="B108" s="24" t="s">
        <v>175</v>
      </c>
      <c r="C108" s="69" t="s">
        <v>120</v>
      </c>
      <c r="D108" s="105">
        <v>0</v>
      </c>
      <c r="E108" s="36">
        <v>2600</v>
      </c>
      <c r="F108" s="36">
        <v>2600</v>
      </c>
      <c r="G108" s="36">
        <v>2650</v>
      </c>
    </row>
    <row r="109" spans="1:7" ht="13.9" customHeight="1">
      <c r="A109" s="2" t="s">
        <v>4</v>
      </c>
      <c r="B109" s="24">
        <v>62</v>
      </c>
      <c r="C109" s="69" t="s">
        <v>174</v>
      </c>
      <c r="D109" s="105">
        <f t="shared" ref="D109:F109" si="20">SUM(D108)</f>
        <v>0</v>
      </c>
      <c r="E109" s="36">
        <f t="shared" si="20"/>
        <v>2600</v>
      </c>
      <c r="F109" s="36">
        <f t="shared" si="20"/>
        <v>2600</v>
      </c>
      <c r="G109" s="36">
        <f t="shared" ref="G109" si="21">SUM(G108)</f>
        <v>2650</v>
      </c>
    </row>
    <row r="110" spans="1:7">
      <c r="A110" s="2"/>
      <c r="B110" s="24"/>
      <c r="C110" s="69"/>
      <c r="D110" s="104"/>
      <c r="E110" s="104"/>
      <c r="F110" s="104"/>
      <c r="G110" s="26"/>
    </row>
    <row r="111" spans="1:7" ht="13.9" customHeight="1">
      <c r="A111" s="2"/>
      <c r="B111" s="24">
        <v>63</v>
      </c>
      <c r="C111" s="69" t="s">
        <v>217</v>
      </c>
      <c r="D111" s="26"/>
      <c r="E111" s="26"/>
      <c r="F111" s="26"/>
      <c r="G111" s="26"/>
    </row>
    <row r="112" spans="1:7" ht="13.9" customHeight="1">
      <c r="A112" s="2"/>
      <c r="B112" s="24" t="s">
        <v>194</v>
      </c>
      <c r="C112" s="69" t="s">
        <v>120</v>
      </c>
      <c r="D112" s="105">
        <v>0</v>
      </c>
      <c r="E112" s="105">
        <v>0</v>
      </c>
      <c r="F112" s="105">
        <v>0</v>
      </c>
      <c r="G112" s="36">
        <v>5000</v>
      </c>
    </row>
    <row r="113" spans="1:8" ht="13.9" customHeight="1">
      <c r="A113" s="2" t="s">
        <v>4</v>
      </c>
      <c r="B113" s="24">
        <v>63</v>
      </c>
      <c r="C113" s="69" t="s">
        <v>217</v>
      </c>
      <c r="D113" s="105">
        <f t="shared" ref="D113:F113" si="22">SUM(D112)</f>
        <v>0</v>
      </c>
      <c r="E113" s="105">
        <f t="shared" si="22"/>
        <v>0</v>
      </c>
      <c r="F113" s="105">
        <f t="shared" si="22"/>
        <v>0</v>
      </c>
      <c r="G113" s="36">
        <f t="shared" ref="G113" si="23">SUM(G112)</f>
        <v>5000</v>
      </c>
    </row>
    <row r="114" spans="1:8" ht="13.7" customHeight="1">
      <c r="A114" s="2" t="s">
        <v>4</v>
      </c>
      <c r="B114" s="24">
        <v>60</v>
      </c>
      <c r="C114" s="25" t="s">
        <v>8</v>
      </c>
      <c r="D114" s="137">
        <f>D32+D43+D54+D65+D76+D87+D91+D96+D101+D105+D109+D113</f>
        <v>258006</v>
      </c>
      <c r="E114" s="137">
        <f t="shared" ref="E114:G114" si="24">E32+E43+E54+E65+E76+E87+E91+E96+E101+E105+E109+E113</f>
        <v>306382</v>
      </c>
      <c r="F114" s="137">
        <f t="shared" si="24"/>
        <v>296264</v>
      </c>
      <c r="G114" s="137">
        <f t="shared" si="24"/>
        <v>328257</v>
      </c>
    </row>
    <row r="115" spans="1:8">
      <c r="A115" s="2"/>
      <c r="B115" s="24"/>
      <c r="C115" s="25"/>
      <c r="D115" s="125"/>
      <c r="E115" s="125"/>
      <c r="F115" s="125"/>
      <c r="G115" s="125"/>
    </row>
    <row r="116" spans="1:8" s="110" customFormat="1" ht="13.9" customHeight="1">
      <c r="A116" s="79"/>
      <c r="B116" s="121" t="s">
        <v>136</v>
      </c>
      <c r="C116" s="79" t="s">
        <v>195</v>
      </c>
      <c r="D116" s="26"/>
      <c r="E116" s="26"/>
      <c r="F116" s="26"/>
      <c r="G116" s="104"/>
      <c r="H116" s="123"/>
    </row>
    <row r="117" spans="1:8" s="110" customFormat="1" ht="13.9" customHeight="1">
      <c r="A117" s="79"/>
      <c r="B117" s="124" t="s">
        <v>196</v>
      </c>
      <c r="C117" s="79" t="s">
        <v>72</v>
      </c>
      <c r="D117" s="104">
        <v>0</v>
      </c>
      <c r="E117" s="104">
        <v>0</v>
      </c>
      <c r="F117" s="104">
        <v>0</v>
      </c>
      <c r="G117" s="26">
        <v>2595</v>
      </c>
      <c r="H117" s="123"/>
    </row>
    <row r="118" spans="1:8" s="110" customFormat="1" ht="13.9" customHeight="1">
      <c r="A118" s="79" t="s">
        <v>4</v>
      </c>
      <c r="B118" s="121" t="s">
        <v>136</v>
      </c>
      <c r="C118" s="79" t="s">
        <v>195</v>
      </c>
      <c r="D118" s="106">
        <f>D117</f>
        <v>0</v>
      </c>
      <c r="E118" s="106">
        <f t="shared" ref="E118:F118" si="25">E117</f>
        <v>0</v>
      </c>
      <c r="F118" s="106">
        <f t="shared" si="25"/>
        <v>0</v>
      </c>
      <c r="G118" s="35">
        <f>G117</f>
        <v>2595</v>
      </c>
      <c r="H118" s="123"/>
    </row>
    <row r="119" spans="1:8" ht="13.9" customHeight="1">
      <c r="A119" s="2" t="s">
        <v>4</v>
      </c>
      <c r="B119" s="29">
        <v>1E-3</v>
      </c>
      <c r="C119" s="30" t="s">
        <v>7</v>
      </c>
      <c r="D119" s="138">
        <f>D114+D118</f>
        <v>258006</v>
      </c>
      <c r="E119" s="138">
        <f t="shared" ref="E119:G119" si="26">E114+E118</f>
        <v>306382</v>
      </c>
      <c r="F119" s="138">
        <f t="shared" si="26"/>
        <v>296264</v>
      </c>
      <c r="G119" s="138">
        <f t="shared" si="26"/>
        <v>330852</v>
      </c>
    </row>
    <row r="120" spans="1:8">
      <c r="A120" s="2"/>
      <c r="B120" s="29"/>
      <c r="C120" s="30"/>
      <c r="D120" s="31"/>
      <c r="E120" s="32"/>
      <c r="F120" s="31"/>
      <c r="G120" s="31"/>
    </row>
    <row r="121" spans="1:8">
      <c r="A121" s="2"/>
      <c r="B121" s="29">
        <v>0.10299999999999999</v>
      </c>
      <c r="C121" s="30" t="s">
        <v>27</v>
      </c>
      <c r="D121" s="33"/>
      <c r="E121" s="33"/>
      <c r="F121" s="33"/>
      <c r="G121" s="31"/>
    </row>
    <row r="122" spans="1:8" ht="15" customHeight="1">
      <c r="A122" s="2"/>
      <c r="B122" s="24">
        <v>64</v>
      </c>
      <c r="C122" s="25" t="s">
        <v>13</v>
      </c>
      <c r="D122" s="33"/>
      <c r="E122" s="33"/>
      <c r="F122" s="33"/>
      <c r="G122" s="31"/>
    </row>
    <row r="123" spans="1:8" ht="15" customHeight="1">
      <c r="A123" s="2"/>
      <c r="B123" s="24">
        <v>60</v>
      </c>
      <c r="C123" s="34" t="s">
        <v>102</v>
      </c>
      <c r="D123" s="26"/>
      <c r="E123" s="26"/>
      <c r="F123" s="26"/>
      <c r="G123" s="26"/>
    </row>
    <row r="124" spans="1:8" ht="15" customHeight="1">
      <c r="A124" s="2"/>
      <c r="B124" s="66" t="s">
        <v>103</v>
      </c>
      <c r="C124" s="34" t="s">
        <v>101</v>
      </c>
      <c r="D124" s="26">
        <v>30000</v>
      </c>
      <c r="E124" s="26">
        <v>30000</v>
      </c>
      <c r="F124" s="26">
        <v>30000</v>
      </c>
      <c r="G124" s="26">
        <v>53180</v>
      </c>
    </row>
    <row r="125" spans="1:8" ht="15" customHeight="1">
      <c r="A125" s="2" t="s">
        <v>4</v>
      </c>
      <c r="B125" s="24">
        <v>60</v>
      </c>
      <c r="C125" s="34" t="s">
        <v>102</v>
      </c>
      <c r="D125" s="35">
        <f t="shared" ref="D125:G125" si="27">D124</f>
        <v>30000</v>
      </c>
      <c r="E125" s="35">
        <f t="shared" si="27"/>
        <v>30000</v>
      </c>
      <c r="F125" s="35">
        <f t="shared" ref="F125" si="28">F124</f>
        <v>30000</v>
      </c>
      <c r="G125" s="35">
        <f t="shared" si="27"/>
        <v>53180</v>
      </c>
    </row>
    <row r="126" spans="1:8">
      <c r="A126" s="2"/>
      <c r="B126" s="24"/>
      <c r="C126" s="34"/>
      <c r="D126" s="26"/>
      <c r="E126" s="26"/>
      <c r="F126" s="26"/>
      <c r="G126" s="26"/>
    </row>
    <row r="127" spans="1:8" ht="15" customHeight="1">
      <c r="A127" s="2"/>
      <c r="B127" s="24">
        <v>62</v>
      </c>
      <c r="C127" s="34" t="s">
        <v>14</v>
      </c>
      <c r="D127" s="26"/>
      <c r="E127" s="26"/>
      <c r="F127" s="26"/>
      <c r="G127" s="26"/>
    </row>
    <row r="128" spans="1:8" ht="15" customHeight="1">
      <c r="A128" s="2"/>
      <c r="B128" s="24" t="s">
        <v>149</v>
      </c>
      <c r="C128" s="34" t="s">
        <v>72</v>
      </c>
      <c r="D128" s="26">
        <v>4867</v>
      </c>
      <c r="E128" s="26">
        <v>5000</v>
      </c>
      <c r="F128" s="26">
        <v>5000</v>
      </c>
      <c r="G128" s="26">
        <v>5000</v>
      </c>
    </row>
    <row r="129" spans="1:7" ht="15" customHeight="1">
      <c r="A129" s="2" t="s">
        <v>4</v>
      </c>
      <c r="B129" s="24">
        <v>62</v>
      </c>
      <c r="C129" s="34" t="s">
        <v>14</v>
      </c>
      <c r="D129" s="35">
        <f t="shared" ref="D129:G129" si="29">D128</f>
        <v>4867</v>
      </c>
      <c r="E129" s="35">
        <f t="shared" si="29"/>
        <v>5000</v>
      </c>
      <c r="F129" s="35">
        <f t="shared" ref="F129" si="30">F128</f>
        <v>5000</v>
      </c>
      <c r="G129" s="35">
        <f t="shared" si="29"/>
        <v>5000</v>
      </c>
    </row>
    <row r="130" spans="1:7" ht="15" customHeight="1">
      <c r="A130" s="2" t="s">
        <v>4</v>
      </c>
      <c r="B130" s="24">
        <v>64</v>
      </c>
      <c r="C130" s="25" t="s">
        <v>13</v>
      </c>
      <c r="D130" s="35">
        <f t="shared" ref="D130:G130" si="31">D125+D129</f>
        <v>34867</v>
      </c>
      <c r="E130" s="35">
        <f t="shared" si="31"/>
        <v>35000</v>
      </c>
      <c r="F130" s="35">
        <f t="shared" ref="F130" si="32">F125+F129</f>
        <v>35000</v>
      </c>
      <c r="G130" s="35">
        <f t="shared" si="31"/>
        <v>58180</v>
      </c>
    </row>
    <row r="131" spans="1:7" ht="15" customHeight="1">
      <c r="A131" s="2" t="s">
        <v>4</v>
      </c>
      <c r="B131" s="29">
        <v>0.10299999999999999</v>
      </c>
      <c r="C131" s="30" t="s">
        <v>27</v>
      </c>
      <c r="D131" s="36">
        <f t="shared" ref="D131:G131" si="33">D130</f>
        <v>34867</v>
      </c>
      <c r="E131" s="36">
        <f t="shared" si="33"/>
        <v>35000</v>
      </c>
      <c r="F131" s="36">
        <f t="shared" ref="F131" si="34">F130</f>
        <v>35000</v>
      </c>
      <c r="G131" s="36">
        <f t="shared" si="33"/>
        <v>58180</v>
      </c>
    </row>
    <row r="132" spans="1:7">
      <c r="A132" s="2"/>
      <c r="B132" s="37"/>
      <c r="C132" s="30"/>
      <c r="D132" s="31"/>
      <c r="E132" s="31"/>
      <c r="F132" s="31"/>
      <c r="G132" s="31"/>
    </row>
    <row r="133" spans="1:7" ht="15" customHeight="1">
      <c r="A133" s="2"/>
      <c r="B133" s="29">
        <v>0.104</v>
      </c>
      <c r="C133" s="30" t="s">
        <v>15</v>
      </c>
      <c r="D133" s="38"/>
      <c r="E133" s="38"/>
      <c r="F133" s="38"/>
      <c r="G133" s="38"/>
    </row>
    <row r="134" spans="1:7" ht="15" customHeight="1">
      <c r="A134" s="2"/>
      <c r="B134" s="24">
        <v>66</v>
      </c>
      <c r="C134" s="25" t="s">
        <v>16</v>
      </c>
      <c r="D134" s="90"/>
      <c r="E134" s="31"/>
      <c r="F134" s="31"/>
      <c r="G134" s="31"/>
    </row>
    <row r="135" spans="1:7" ht="15" customHeight="1">
      <c r="A135" s="2"/>
      <c r="B135" s="39" t="s">
        <v>105</v>
      </c>
      <c r="C135" s="34" t="s">
        <v>72</v>
      </c>
      <c r="D135" s="91">
        <v>3499</v>
      </c>
      <c r="E135" s="36">
        <v>3500</v>
      </c>
      <c r="F135" s="36">
        <v>3500</v>
      </c>
      <c r="G135" s="36">
        <v>3500</v>
      </c>
    </row>
    <row r="136" spans="1:7" ht="15" customHeight="1">
      <c r="A136" s="2" t="s">
        <v>4</v>
      </c>
      <c r="B136" s="24">
        <v>66</v>
      </c>
      <c r="C136" s="25" t="s">
        <v>16</v>
      </c>
      <c r="D136" s="28">
        <f t="shared" ref="D136:G136" si="35">SUM(D135:D135)</f>
        <v>3499</v>
      </c>
      <c r="E136" s="28">
        <f t="shared" si="35"/>
        <v>3500</v>
      </c>
      <c r="F136" s="28">
        <f t="shared" ref="F136" si="36">SUM(F135:F135)</f>
        <v>3500</v>
      </c>
      <c r="G136" s="36">
        <f t="shared" si="35"/>
        <v>3500</v>
      </c>
    </row>
    <row r="137" spans="1:7">
      <c r="A137" s="2"/>
      <c r="B137" s="24"/>
      <c r="C137" s="25"/>
      <c r="D137" s="40"/>
      <c r="E137" s="40"/>
      <c r="F137" s="40"/>
      <c r="G137" s="26"/>
    </row>
    <row r="138" spans="1:7" ht="15" customHeight="1">
      <c r="A138" s="2"/>
      <c r="B138" s="39">
        <v>67</v>
      </c>
      <c r="C138" s="34" t="s">
        <v>30</v>
      </c>
      <c r="D138" s="40"/>
      <c r="E138" s="40"/>
      <c r="F138" s="40"/>
      <c r="G138" s="26"/>
    </row>
    <row r="139" spans="1:7" ht="15" customHeight="1">
      <c r="A139" s="2"/>
      <c r="B139" s="39" t="s">
        <v>160</v>
      </c>
      <c r="C139" s="34" t="s">
        <v>72</v>
      </c>
      <c r="D139" s="36">
        <v>3500</v>
      </c>
      <c r="E139" s="36">
        <v>3500</v>
      </c>
      <c r="F139" s="36">
        <v>3500</v>
      </c>
      <c r="G139" s="36">
        <v>3500</v>
      </c>
    </row>
    <row r="140" spans="1:7" ht="15" customHeight="1">
      <c r="A140" s="2" t="s">
        <v>4</v>
      </c>
      <c r="B140" s="24">
        <v>67</v>
      </c>
      <c r="C140" s="25" t="s">
        <v>30</v>
      </c>
      <c r="D140" s="36">
        <f t="shared" ref="D140:G140" si="37">SUM(D139:D139)</f>
        <v>3500</v>
      </c>
      <c r="E140" s="36">
        <f t="shared" si="37"/>
        <v>3500</v>
      </c>
      <c r="F140" s="36">
        <f t="shared" si="37"/>
        <v>3500</v>
      </c>
      <c r="G140" s="36">
        <f t="shared" si="37"/>
        <v>3500</v>
      </c>
    </row>
    <row r="141" spans="1:7">
      <c r="A141" s="2"/>
      <c r="B141" s="24"/>
      <c r="C141" s="25"/>
      <c r="D141" s="26"/>
      <c r="E141" s="26"/>
      <c r="F141" s="26"/>
      <c r="G141" s="26"/>
    </row>
    <row r="142" spans="1:7" ht="18.75" customHeight="1">
      <c r="A142" s="2"/>
      <c r="B142" s="24">
        <v>68</v>
      </c>
      <c r="C142" s="25" t="s">
        <v>107</v>
      </c>
      <c r="D142" s="26"/>
      <c r="E142" s="26"/>
      <c r="F142" s="26"/>
      <c r="G142" s="26"/>
    </row>
    <row r="143" spans="1:7" ht="15" customHeight="1">
      <c r="A143" s="2"/>
      <c r="B143" s="24" t="s">
        <v>108</v>
      </c>
      <c r="C143" s="25" t="s">
        <v>101</v>
      </c>
      <c r="D143" s="26">
        <v>5475</v>
      </c>
      <c r="E143" s="26">
        <v>4000</v>
      </c>
      <c r="F143" s="26">
        <v>4000</v>
      </c>
      <c r="G143" s="26">
        <v>5000</v>
      </c>
    </row>
    <row r="144" spans="1:7" ht="17.25" customHeight="1">
      <c r="A144" s="27" t="s">
        <v>4</v>
      </c>
      <c r="B144" s="97">
        <v>68</v>
      </c>
      <c r="C144" s="96" t="s">
        <v>107</v>
      </c>
      <c r="D144" s="35">
        <f t="shared" ref="D144:G144" si="38">D143</f>
        <v>5475</v>
      </c>
      <c r="E144" s="35">
        <f t="shared" si="38"/>
        <v>4000</v>
      </c>
      <c r="F144" s="35">
        <f t="shared" si="38"/>
        <v>4000</v>
      </c>
      <c r="G144" s="35">
        <f t="shared" si="38"/>
        <v>5000</v>
      </c>
    </row>
    <row r="145" spans="1:7" ht="15" customHeight="1">
      <c r="A145" s="2"/>
      <c r="B145" s="24"/>
      <c r="C145" s="25"/>
      <c r="D145" s="26"/>
      <c r="E145" s="26"/>
      <c r="F145" s="26"/>
      <c r="G145" s="40"/>
    </row>
    <row r="146" spans="1:7" ht="15" customHeight="1">
      <c r="A146" s="2"/>
      <c r="B146" s="24">
        <v>69</v>
      </c>
      <c r="C146" s="25" t="s">
        <v>106</v>
      </c>
      <c r="D146" s="26"/>
      <c r="E146" s="26"/>
      <c r="F146" s="26"/>
      <c r="G146" s="40"/>
    </row>
    <row r="147" spans="1:7" ht="15" customHeight="1">
      <c r="A147" s="2"/>
      <c r="B147" s="24" t="s">
        <v>114</v>
      </c>
      <c r="C147" s="25" t="s">
        <v>104</v>
      </c>
      <c r="D147" s="26">
        <v>1366</v>
      </c>
      <c r="E147" s="26">
        <v>3500</v>
      </c>
      <c r="F147" s="26">
        <v>3500</v>
      </c>
      <c r="G147" s="26">
        <v>3500</v>
      </c>
    </row>
    <row r="148" spans="1:7" ht="15" customHeight="1">
      <c r="A148" s="2" t="s">
        <v>4</v>
      </c>
      <c r="B148" s="24">
        <v>69</v>
      </c>
      <c r="C148" s="25" t="s">
        <v>106</v>
      </c>
      <c r="D148" s="35">
        <f t="shared" ref="D148:G148" si="39">D147</f>
        <v>1366</v>
      </c>
      <c r="E148" s="35">
        <f t="shared" si="39"/>
        <v>3500</v>
      </c>
      <c r="F148" s="35">
        <f t="shared" ref="F148" si="40">F147</f>
        <v>3500</v>
      </c>
      <c r="G148" s="35">
        <f t="shared" si="39"/>
        <v>3500</v>
      </c>
    </row>
    <row r="149" spans="1:7" ht="15" customHeight="1">
      <c r="A149" s="2"/>
      <c r="B149" s="24"/>
      <c r="C149" s="25"/>
      <c r="D149" s="26"/>
      <c r="E149" s="26"/>
      <c r="F149" s="26"/>
      <c r="G149" s="26"/>
    </row>
    <row r="150" spans="1:7" ht="15" customHeight="1">
      <c r="A150" s="2"/>
      <c r="B150" s="24">
        <v>70</v>
      </c>
      <c r="C150" s="25" t="s">
        <v>110</v>
      </c>
      <c r="D150" s="26"/>
      <c r="E150" s="26"/>
      <c r="F150" s="26"/>
      <c r="G150" s="40"/>
    </row>
    <row r="151" spans="1:7" ht="15" customHeight="1">
      <c r="A151" s="2"/>
      <c r="B151" s="24" t="s">
        <v>111</v>
      </c>
      <c r="C151" s="25" t="s">
        <v>104</v>
      </c>
      <c r="D151" s="26">
        <v>1000</v>
      </c>
      <c r="E151" s="26">
        <v>1000</v>
      </c>
      <c r="F151" s="26">
        <v>1000</v>
      </c>
      <c r="G151" s="26">
        <v>1000</v>
      </c>
    </row>
    <row r="152" spans="1:7" ht="15" customHeight="1">
      <c r="A152" s="2" t="s">
        <v>4</v>
      </c>
      <c r="B152" s="24">
        <v>70</v>
      </c>
      <c r="C152" s="25" t="s">
        <v>110</v>
      </c>
      <c r="D152" s="35">
        <f t="shared" ref="D152:G152" si="41">D151</f>
        <v>1000</v>
      </c>
      <c r="E152" s="35">
        <f t="shared" si="41"/>
        <v>1000</v>
      </c>
      <c r="F152" s="35">
        <f t="shared" ref="F152" si="42">F151</f>
        <v>1000</v>
      </c>
      <c r="G152" s="35">
        <f t="shared" si="41"/>
        <v>1000</v>
      </c>
    </row>
    <row r="153" spans="1:7" ht="15" customHeight="1">
      <c r="A153" s="2"/>
      <c r="B153" s="24"/>
      <c r="C153" s="25"/>
      <c r="D153" s="26"/>
      <c r="E153" s="26"/>
      <c r="F153" s="26"/>
      <c r="G153" s="26"/>
    </row>
    <row r="154" spans="1:7" ht="15" customHeight="1">
      <c r="A154" s="2"/>
      <c r="B154" s="24">
        <v>71</v>
      </c>
      <c r="C154" s="25" t="s">
        <v>112</v>
      </c>
      <c r="D154" s="26"/>
      <c r="E154" s="26"/>
      <c r="F154" s="26"/>
      <c r="G154" s="40"/>
    </row>
    <row r="155" spans="1:7" ht="15" customHeight="1">
      <c r="A155" s="2"/>
      <c r="B155" s="24" t="s">
        <v>113</v>
      </c>
      <c r="C155" s="25" t="s">
        <v>104</v>
      </c>
      <c r="D155" s="26">
        <v>1000</v>
      </c>
      <c r="E155" s="26">
        <v>1000</v>
      </c>
      <c r="F155" s="26">
        <v>1000</v>
      </c>
      <c r="G155" s="26">
        <v>1000</v>
      </c>
    </row>
    <row r="156" spans="1:7" ht="15" customHeight="1">
      <c r="A156" s="2" t="s">
        <v>4</v>
      </c>
      <c r="B156" s="24">
        <v>71</v>
      </c>
      <c r="C156" s="25" t="s">
        <v>112</v>
      </c>
      <c r="D156" s="35">
        <f t="shared" ref="D156:G156" si="43">D155</f>
        <v>1000</v>
      </c>
      <c r="E156" s="35">
        <f t="shared" si="43"/>
        <v>1000</v>
      </c>
      <c r="F156" s="35">
        <f t="shared" ref="F156" si="44">F155</f>
        <v>1000</v>
      </c>
      <c r="G156" s="35">
        <f t="shared" si="43"/>
        <v>1000</v>
      </c>
    </row>
    <row r="157" spans="1:7" ht="15" customHeight="1">
      <c r="A157" s="2"/>
      <c r="B157" s="24"/>
      <c r="C157" s="25"/>
      <c r="D157" s="26"/>
      <c r="E157" s="26"/>
      <c r="F157" s="26"/>
      <c r="G157" s="26"/>
    </row>
    <row r="158" spans="1:7" ht="15" customHeight="1">
      <c r="A158" s="2"/>
      <c r="B158" s="24">
        <v>73</v>
      </c>
      <c r="C158" s="25" t="s">
        <v>116</v>
      </c>
      <c r="D158" s="26"/>
      <c r="E158" s="26"/>
      <c r="F158" s="26"/>
      <c r="G158" s="40"/>
    </row>
    <row r="159" spans="1:7" ht="15" customHeight="1">
      <c r="A159" s="2"/>
      <c r="B159" s="24" t="s">
        <v>115</v>
      </c>
      <c r="C159" s="25" t="s">
        <v>104</v>
      </c>
      <c r="D159" s="104">
        <v>0</v>
      </c>
      <c r="E159" s="104">
        <v>0</v>
      </c>
      <c r="F159" s="104">
        <v>0</v>
      </c>
      <c r="G159" s="104">
        <v>0</v>
      </c>
    </row>
    <row r="160" spans="1:7" ht="15" customHeight="1">
      <c r="A160" s="2" t="s">
        <v>4</v>
      </c>
      <c r="B160" s="24">
        <v>73</v>
      </c>
      <c r="C160" s="25" t="s">
        <v>116</v>
      </c>
      <c r="D160" s="106">
        <f t="shared" ref="D160:G160" si="45">D159</f>
        <v>0</v>
      </c>
      <c r="E160" s="106">
        <f t="shared" si="45"/>
        <v>0</v>
      </c>
      <c r="F160" s="106">
        <f t="shared" ref="F160" si="46">F159</f>
        <v>0</v>
      </c>
      <c r="G160" s="106">
        <f t="shared" si="45"/>
        <v>0</v>
      </c>
    </row>
    <row r="161" spans="1:7" ht="15" customHeight="1">
      <c r="A161" s="2"/>
      <c r="B161" s="24"/>
      <c r="C161" s="25"/>
      <c r="D161" s="26"/>
      <c r="E161" s="26"/>
      <c r="F161" s="26"/>
      <c r="G161" s="26"/>
    </row>
    <row r="162" spans="1:7" ht="15" customHeight="1">
      <c r="A162" s="2"/>
      <c r="B162" s="24">
        <v>74</v>
      </c>
      <c r="C162" s="25" t="s">
        <v>33</v>
      </c>
      <c r="D162" s="26"/>
      <c r="E162" s="26"/>
      <c r="F162" s="26"/>
      <c r="G162" s="40"/>
    </row>
    <row r="163" spans="1:7" ht="15" customHeight="1">
      <c r="A163" s="2"/>
      <c r="B163" s="24" t="s">
        <v>152</v>
      </c>
      <c r="C163" s="25" t="s">
        <v>104</v>
      </c>
      <c r="D163" s="26">
        <v>4912</v>
      </c>
      <c r="E163" s="26">
        <v>6000</v>
      </c>
      <c r="F163" s="26">
        <v>6000</v>
      </c>
      <c r="G163" s="26">
        <v>1000</v>
      </c>
    </row>
    <row r="164" spans="1:7" ht="15" customHeight="1">
      <c r="A164" s="2" t="s">
        <v>4</v>
      </c>
      <c r="B164" s="24">
        <v>74</v>
      </c>
      <c r="C164" s="25" t="s">
        <v>33</v>
      </c>
      <c r="D164" s="35">
        <f t="shared" ref="D164:G164" si="47">D163</f>
        <v>4912</v>
      </c>
      <c r="E164" s="35">
        <f t="shared" si="47"/>
        <v>6000</v>
      </c>
      <c r="F164" s="35">
        <f t="shared" si="47"/>
        <v>6000</v>
      </c>
      <c r="G164" s="35">
        <f t="shared" si="47"/>
        <v>1000</v>
      </c>
    </row>
    <row r="165" spans="1:7" ht="15" customHeight="1">
      <c r="A165" s="2"/>
      <c r="B165" s="24"/>
      <c r="C165" s="25"/>
      <c r="D165" s="104"/>
      <c r="E165" s="26"/>
      <c r="F165" s="26"/>
      <c r="G165" s="26"/>
    </row>
    <row r="166" spans="1:7" ht="15" customHeight="1">
      <c r="A166" s="2"/>
      <c r="B166" s="24">
        <v>75</v>
      </c>
      <c r="C166" s="25" t="s">
        <v>178</v>
      </c>
      <c r="D166" s="26"/>
      <c r="E166" s="26"/>
      <c r="F166" s="26"/>
      <c r="G166" s="40"/>
    </row>
    <row r="167" spans="1:7" ht="15" customHeight="1">
      <c r="A167" s="2"/>
      <c r="B167" s="24" t="s">
        <v>179</v>
      </c>
      <c r="C167" s="25" t="s">
        <v>104</v>
      </c>
      <c r="D167" s="104">
        <v>0</v>
      </c>
      <c r="E167" s="26">
        <v>5000</v>
      </c>
      <c r="F167" s="26">
        <v>5000</v>
      </c>
      <c r="G167" s="26">
        <v>5000</v>
      </c>
    </row>
    <row r="168" spans="1:7" ht="15" customHeight="1">
      <c r="A168" s="2" t="s">
        <v>4</v>
      </c>
      <c r="B168" s="24">
        <v>75</v>
      </c>
      <c r="C168" s="25" t="s">
        <v>178</v>
      </c>
      <c r="D168" s="106">
        <f t="shared" ref="D168:G168" si="48">D167</f>
        <v>0</v>
      </c>
      <c r="E168" s="35">
        <f t="shared" si="48"/>
        <v>5000</v>
      </c>
      <c r="F168" s="35">
        <f t="shared" si="48"/>
        <v>5000</v>
      </c>
      <c r="G168" s="35">
        <f t="shared" si="48"/>
        <v>5000</v>
      </c>
    </row>
    <row r="169" spans="1:7" ht="15" customHeight="1">
      <c r="A169" s="2"/>
      <c r="B169" s="24"/>
      <c r="C169" s="25"/>
      <c r="D169" s="105"/>
      <c r="E169" s="105"/>
      <c r="F169" s="105"/>
      <c r="G169" s="36"/>
    </row>
    <row r="170" spans="1:7" ht="25.5">
      <c r="A170" s="2"/>
      <c r="B170" s="24">
        <v>76</v>
      </c>
      <c r="C170" s="25" t="s">
        <v>193</v>
      </c>
      <c r="D170" s="26"/>
      <c r="E170" s="26"/>
      <c r="F170" s="26"/>
      <c r="G170" s="40"/>
    </row>
    <row r="171" spans="1:7" ht="15" customHeight="1">
      <c r="A171" s="2"/>
      <c r="B171" s="24" t="s">
        <v>192</v>
      </c>
      <c r="C171" s="25" t="s">
        <v>104</v>
      </c>
      <c r="D171" s="104">
        <v>0</v>
      </c>
      <c r="E171" s="104">
        <v>0</v>
      </c>
      <c r="F171" s="104">
        <v>0</v>
      </c>
      <c r="G171" s="26">
        <v>32600</v>
      </c>
    </row>
    <row r="172" spans="1:7" ht="25.5">
      <c r="A172" s="2" t="s">
        <v>4</v>
      </c>
      <c r="B172" s="24">
        <v>76</v>
      </c>
      <c r="C172" s="25" t="s">
        <v>193</v>
      </c>
      <c r="D172" s="106">
        <f t="shared" ref="D172:G172" si="49">D171</f>
        <v>0</v>
      </c>
      <c r="E172" s="106">
        <f t="shared" si="49"/>
        <v>0</v>
      </c>
      <c r="F172" s="106">
        <f t="shared" si="49"/>
        <v>0</v>
      </c>
      <c r="G172" s="35">
        <f t="shared" si="49"/>
        <v>32600</v>
      </c>
    </row>
    <row r="173" spans="1:7">
      <c r="A173" s="2"/>
      <c r="B173" s="24"/>
      <c r="C173" s="25"/>
      <c r="D173" s="104"/>
      <c r="E173" s="104"/>
      <c r="F173" s="104"/>
      <c r="G173" s="26"/>
    </row>
    <row r="174" spans="1:7">
      <c r="A174" s="2"/>
      <c r="B174" s="24">
        <v>77</v>
      </c>
      <c r="C174" s="25" t="s">
        <v>212</v>
      </c>
      <c r="D174" s="26"/>
      <c r="E174" s="26"/>
      <c r="F174" s="26"/>
      <c r="G174" s="40"/>
    </row>
    <row r="175" spans="1:7" ht="15" customHeight="1">
      <c r="A175" s="2"/>
      <c r="B175" s="24" t="s">
        <v>211</v>
      </c>
      <c r="C175" s="25" t="s">
        <v>104</v>
      </c>
      <c r="D175" s="104">
        <v>0</v>
      </c>
      <c r="E175" s="104">
        <v>0</v>
      </c>
      <c r="F175" s="104">
        <v>0</v>
      </c>
      <c r="G175" s="26">
        <v>1000</v>
      </c>
    </row>
    <row r="176" spans="1:7">
      <c r="A176" s="2" t="s">
        <v>4</v>
      </c>
      <c r="B176" s="24">
        <v>77</v>
      </c>
      <c r="C176" s="25" t="s">
        <v>212</v>
      </c>
      <c r="D176" s="106">
        <f t="shared" ref="D176:G176" si="50">D175</f>
        <v>0</v>
      </c>
      <c r="E176" s="106">
        <f t="shared" si="50"/>
        <v>0</v>
      </c>
      <c r="F176" s="106">
        <f t="shared" si="50"/>
        <v>0</v>
      </c>
      <c r="G176" s="35">
        <f t="shared" si="50"/>
        <v>1000</v>
      </c>
    </row>
    <row r="177" spans="1:7" ht="15" customHeight="1">
      <c r="A177" s="2" t="s">
        <v>4</v>
      </c>
      <c r="B177" s="29">
        <v>0.104</v>
      </c>
      <c r="C177" s="30" t="s">
        <v>15</v>
      </c>
      <c r="D177" s="28">
        <f t="shared" ref="D177:G177" si="51">D136+D140+D148+D144+D152+D156+D160+D164+D168+D172+D176</f>
        <v>20752</v>
      </c>
      <c r="E177" s="28">
        <f t="shared" si="51"/>
        <v>27500</v>
      </c>
      <c r="F177" s="28">
        <f t="shared" si="51"/>
        <v>27500</v>
      </c>
      <c r="G177" s="28">
        <f t="shared" si="51"/>
        <v>57100</v>
      </c>
    </row>
    <row r="178" spans="1:7" ht="15" customHeight="1">
      <c r="A178" s="27" t="s">
        <v>4</v>
      </c>
      <c r="B178" s="42">
        <v>2204</v>
      </c>
      <c r="C178" s="41" t="s">
        <v>0</v>
      </c>
      <c r="D178" s="28">
        <f t="shared" ref="D178:G178" si="52">D177+D131+D119</f>
        <v>313625</v>
      </c>
      <c r="E178" s="28">
        <f t="shared" si="52"/>
        <v>368882</v>
      </c>
      <c r="F178" s="28">
        <f t="shared" si="52"/>
        <v>358764</v>
      </c>
      <c r="G178" s="28">
        <f t="shared" si="52"/>
        <v>446132</v>
      </c>
    </row>
    <row r="179" spans="1:7" ht="15" customHeight="1">
      <c r="A179" s="43" t="s">
        <v>4</v>
      </c>
      <c r="B179" s="44"/>
      <c r="C179" s="45" t="s">
        <v>5</v>
      </c>
      <c r="D179" s="46">
        <f t="shared" ref="D179:G179" si="53">D178</f>
        <v>313625</v>
      </c>
      <c r="E179" s="46">
        <f t="shared" si="53"/>
        <v>368882</v>
      </c>
      <c r="F179" s="46">
        <f t="shared" si="53"/>
        <v>358764</v>
      </c>
      <c r="G179" s="46">
        <f t="shared" si="53"/>
        <v>446132</v>
      </c>
    </row>
    <row r="180" spans="1:7" ht="15.75" customHeight="1">
      <c r="A180" s="2"/>
      <c r="B180" s="37"/>
      <c r="C180" s="30"/>
      <c r="D180" s="40"/>
      <c r="E180" s="40"/>
      <c r="F180" s="40"/>
      <c r="G180" s="40"/>
    </row>
    <row r="181" spans="1:7" ht="15" customHeight="1">
      <c r="C181" s="47" t="s">
        <v>17</v>
      </c>
      <c r="D181" s="38"/>
      <c r="E181" s="38"/>
      <c r="F181" s="38"/>
      <c r="G181" s="38"/>
    </row>
    <row r="182" spans="1:7" ht="15" customHeight="1">
      <c r="A182" s="94" t="s">
        <v>6</v>
      </c>
      <c r="B182" s="48">
        <v>4202</v>
      </c>
      <c r="C182" s="49" t="s">
        <v>1</v>
      </c>
      <c r="D182" s="50"/>
      <c r="E182" s="50"/>
      <c r="F182" s="50"/>
      <c r="G182" s="50"/>
    </row>
    <row r="183" spans="1:7" ht="16.5" customHeight="1">
      <c r="A183" s="51"/>
      <c r="B183" s="52">
        <v>3</v>
      </c>
      <c r="C183" s="53" t="s">
        <v>18</v>
      </c>
      <c r="D183" s="50"/>
      <c r="E183" s="50"/>
      <c r="F183" s="50"/>
      <c r="G183" s="50"/>
    </row>
    <row r="184" spans="1:7" ht="15" customHeight="1">
      <c r="A184" s="54"/>
      <c r="B184" s="29">
        <v>3.1019999999999999</v>
      </c>
      <c r="C184" s="49" t="s">
        <v>19</v>
      </c>
      <c r="D184" s="55"/>
      <c r="E184" s="55"/>
      <c r="F184" s="55"/>
      <c r="G184" s="55"/>
    </row>
    <row r="185" spans="1:7" ht="15" customHeight="1">
      <c r="A185" s="82"/>
      <c r="B185" s="83" t="s">
        <v>129</v>
      </c>
      <c r="C185" s="63" t="s">
        <v>215</v>
      </c>
      <c r="D185" s="55"/>
      <c r="E185" s="55"/>
      <c r="F185" s="55"/>
      <c r="G185" s="55"/>
    </row>
    <row r="186" spans="1:7" ht="15" customHeight="1">
      <c r="A186" s="82"/>
      <c r="B186" s="83" t="s">
        <v>125</v>
      </c>
      <c r="C186" s="63" t="s">
        <v>130</v>
      </c>
      <c r="D186" s="55"/>
      <c r="E186" s="55"/>
      <c r="F186" s="55"/>
      <c r="G186" s="55"/>
    </row>
    <row r="187" spans="1:7" ht="15" customHeight="1">
      <c r="A187" s="82"/>
      <c r="B187" s="83" t="s">
        <v>131</v>
      </c>
      <c r="C187" s="63" t="s">
        <v>128</v>
      </c>
      <c r="D187" s="107">
        <v>0</v>
      </c>
      <c r="E187" s="87">
        <v>136000</v>
      </c>
      <c r="F187" s="87">
        <v>136000</v>
      </c>
      <c r="G187" s="26">
        <v>160000</v>
      </c>
    </row>
    <row r="188" spans="1:7" ht="20.25" customHeight="1">
      <c r="A188" s="98" t="s">
        <v>4</v>
      </c>
      <c r="B188" s="99" t="s">
        <v>125</v>
      </c>
      <c r="C188" s="100" t="s">
        <v>130</v>
      </c>
      <c r="D188" s="108">
        <f t="shared" ref="D188:G188" si="54">D187</f>
        <v>0</v>
      </c>
      <c r="E188" s="92">
        <f t="shared" si="54"/>
        <v>136000</v>
      </c>
      <c r="F188" s="92">
        <f t="shared" ref="F188" si="55">F187</f>
        <v>136000</v>
      </c>
      <c r="G188" s="92">
        <f t="shared" si="54"/>
        <v>160000</v>
      </c>
    </row>
    <row r="189" spans="1:7" ht="15" customHeight="1">
      <c r="A189" s="82"/>
      <c r="B189" s="83"/>
      <c r="C189" s="63"/>
      <c r="D189" s="87"/>
      <c r="E189" s="87"/>
      <c r="F189" s="87"/>
      <c r="G189" s="87"/>
    </row>
    <row r="190" spans="1:7" ht="15" customHeight="1">
      <c r="A190" s="82"/>
      <c r="B190" s="83" t="s">
        <v>136</v>
      </c>
      <c r="C190" s="63" t="s">
        <v>169</v>
      </c>
      <c r="D190" s="55"/>
      <c r="E190" s="55"/>
      <c r="F190" s="55"/>
      <c r="G190" s="55"/>
    </row>
    <row r="191" spans="1:7" ht="15" customHeight="1">
      <c r="A191" s="82"/>
      <c r="B191" s="83" t="s">
        <v>168</v>
      </c>
      <c r="C191" s="63" t="s">
        <v>128</v>
      </c>
      <c r="D191" s="107">
        <v>0</v>
      </c>
      <c r="E191" s="87">
        <v>1500000</v>
      </c>
      <c r="F191" s="87">
        <f>1500000-1450000</f>
        <v>50000</v>
      </c>
      <c r="G191" s="104">
        <v>0</v>
      </c>
    </row>
    <row r="192" spans="1:7" ht="15" customHeight="1">
      <c r="A192" s="82" t="s">
        <v>4</v>
      </c>
      <c r="B192" s="83" t="s">
        <v>136</v>
      </c>
      <c r="C192" s="63" t="s">
        <v>169</v>
      </c>
      <c r="D192" s="108">
        <f t="shared" ref="D192:G192" si="56">D191</f>
        <v>0</v>
      </c>
      <c r="E192" s="92">
        <f t="shared" si="56"/>
        <v>1500000</v>
      </c>
      <c r="F192" s="92">
        <f t="shared" si="56"/>
        <v>50000</v>
      </c>
      <c r="G192" s="108">
        <f t="shared" si="56"/>
        <v>0</v>
      </c>
    </row>
    <row r="193" spans="1:7" ht="15" customHeight="1">
      <c r="A193" s="82" t="s">
        <v>4</v>
      </c>
      <c r="B193" s="83" t="s">
        <v>129</v>
      </c>
      <c r="C193" s="63" t="s">
        <v>215</v>
      </c>
      <c r="D193" s="108">
        <f t="shared" ref="D193:G193" si="57">D188+D192</f>
        <v>0</v>
      </c>
      <c r="E193" s="92">
        <f t="shared" si="57"/>
        <v>1636000</v>
      </c>
      <c r="F193" s="92">
        <f t="shared" si="57"/>
        <v>186000</v>
      </c>
      <c r="G193" s="92">
        <f t="shared" si="57"/>
        <v>160000</v>
      </c>
    </row>
    <row r="194" spans="1:7" ht="11.1" customHeight="1">
      <c r="A194" s="82"/>
      <c r="B194" s="83"/>
      <c r="C194" s="63"/>
      <c r="D194" s="55"/>
      <c r="E194" s="55"/>
      <c r="F194" s="55"/>
      <c r="G194" s="55"/>
    </row>
    <row r="195" spans="1:7" ht="15" customHeight="1">
      <c r="A195" s="82"/>
      <c r="B195" s="83" t="s">
        <v>135</v>
      </c>
      <c r="C195" s="63" t="s">
        <v>62</v>
      </c>
      <c r="D195" s="55"/>
      <c r="E195" s="55"/>
      <c r="F195" s="55"/>
      <c r="G195" s="55"/>
    </row>
    <row r="196" spans="1:7" ht="15" customHeight="1">
      <c r="A196" s="82"/>
      <c r="B196" s="83" t="s">
        <v>153</v>
      </c>
      <c r="C196" s="63" t="s">
        <v>154</v>
      </c>
      <c r="D196" s="55"/>
      <c r="E196" s="55"/>
      <c r="F196" s="55"/>
      <c r="G196" s="55"/>
    </row>
    <row r="197" spans="1:7" ht="15" customHeight="1">
      <c r="A197" s="82"/>
      <c r="B197" s="83" t="s">
        <v>155</v>
      </c>
      <c r="C197" s="63" t="s">
        <v>156</v>
      </c>
      <c r="D197" s="87">
        <v>12300</v>
      </c>
      <c r="E197" s="107">
        <v>0</v>
      </c>
      <c r="F197" s="107">
        <v>0</v>
      </c>
      <c r="G197" s="104">
        <v>0</v>
      </c>
    </row>
    <row r="198" spans="1:7" ht="15" customHeight="1">
      <c r="A198" s="82" t="s">
        <v>4</v>
      </c>
      <c r="B198" s="83" t="s">
        <v>153</v>
      </c>
      <c r="C198" s="63" t="s">
        <v>154</v>
      </c>
      <c r="D198" s="92">
        <f t="shared" ref="D198:G198" si="58">D197</f>
        <v>12300</v>
      </c>
      <c r="E198" s="108">
        <f t="shared" si="58"/>
        <v>0</v>
      </c>
      <c r="F198" s="108">
        <f t="shared" si="58"/>
        <v>0</v>
      </c>
      <c r="G198" s="108">
        <f t="shared" si="58"/>
        <v>0</v>
      </c>
    </row>
    <row r="199" spans="1:7" ht="11.1" customHeight="1">
      <c r="A199" s="82"/>
      <c r="B199" s="83"/>
      <c r="C199" s="63"/>
      <c r="D199" s="55"/>
      <c r="E199" s="55"/>
      <c r="F199" s="55"/>
      <c r="G199" s="55"/>
    </row>
    <row r="200" spans="1:7" ht="15" customHeight="1">
      <c r="A200" s="82"/>
      <c r="B200" s="83" t="s">
        <v>136</v>
      </c>
      <c r="C200" s="63" t="s">
        <v>141</v>
      </c>
      <c r="D200" s="55"/>
      <c r="E200" s="55"/>
      <c r="F200" s="55"/>
      <c r="G200" s="55"/>
    </row>
    <row r="201" spans="1:7" ht="15" customHeight="1">
      <c r="A201" s="82"/>
      <c r="B201" s="83" t="s">
        <v>142</v>
      </c>
      <c r="C201" s="63" t="s">
        <v>128</v>
      </c>
      <c r="D201" s="87">
        <v>17353</v>
      </c>
      <c r="E201" s="107">
        <v>0</v>
      </c>
      <c r="F201" s="107">
        <v>0</v>
      </c>
      <c r="G201" s="104">
        <v>0</v>
      </c>
    </row>
    <row r="202" spans="1:7" ht="15" customHeight="1">
      <c r="A202" s="82" t="s">
        <v>4</v>
      </c>
      <c r="B202" s="83" t="s">
        <v>136</v>
      </c>
      <c r="C202" s="63" t="s">
        <v>141</v>
      </c>
      <c r="D202" s="92">
        <f t="shared" ref="D202:G202" si="59">D201</f>
        <v>17353</v>
      </c>
      <c r="E202" s="108">
        <f t="shared" si="59"/>
        <v>0</v>
      </c>
      <c r="F202" s="108">
        <f t="shared" si="59"/>
        <v>0</v>
      </c>
      <c r="G202" s="108">
        <f t="shared" si="59"/>
        <v>0</v>
      </c>
    </row>
    <row r="203" spans="1:7" ht="11.1" customHeight="1">
      <c r="A203" s="82"/>
      <c r="B203" s="83"/>
      <c r="C203" s="63"/>
      <c r="D203" s="76"/>
      <c r="E203" s="76"/>
      <c r="F203" s="76"/>
      <c r="G203" s="76"/>
    </row>
    <row r="204" spans="1:7">
      <c r="A204" s="82"/>
      <c r="B204" s="83" t="s">
        <v>145</v>
      </c>
      <c r="C204" s="63" t="s">
        <v>176</v>
      </c>
      <c r="D204" s="55"/>
      <c r="E204" s="55"/>
      <c r="F204" s="55"/>
      <c r="G204" s="55"/>
    </row>
    <row r="205" spans="1:7" ht="15" customHeight="1">
      <c r="A205" s="82"/>
      <c r="B205" s="83" t="s">
        <v>177</v>
      </c>
      <c r="C205" s="63" t="s">
        <v>128</v>
      </c>
      <c r="D205" s="107">
        <v>0</v>
      </c>
      <c r="E205" s="87">
        <v>40000</v>
      </c>
      <c r="F205" s="87">
        <v>40000</v>
      </c>
      <c r="G205" s="26">
        <v>50000</v>
      </c>
    </row>
    <row r="206" spans="1:7" ht="15" customHeight="1">
      <c r="A206" s="82" t="s">
        <v>4</v>
      </c>
      <c r="B206" s="83" t="s">
        <v>145</v>
      </c>
      <c r="C206" s="63" t="s">
        <v>176</v>
      </c>
      <c r="D206" s="108">
        <f t="shared" ref="D206:G206" si="60">D205</f>
        <v>0</v>
      </c>
      <c r="E206" s="92">
        <f t="shared" si="60"/>
        <v>40000</v>
      </c>
      <c r="F206" s="92">
        <f t="shared" si="60"/>
        <v>40000</v>
      </c>
      <c r="G206" s="92">
        <f t="shared" si="60"/>
        <v>50000</v>
      </c>
    </row>
    <row r="207" spans="1:7" ht="12.75" customHeight="1">
      <c r="A207" s="82"/>
      <c r="B207" s="83"/>
      <c r="C207" s="63"/>
      <c r="D207" s="126"/>
      <c r="E207" s="126"/>
      <c r="F207" s="126"/>
      <c r="G207" s="102"/>
    </row>
    <row r="208" spans="1:7">
      <c r="A208" s="82"/>
      <c r="B208" s="83" t="s">
        <v>147</v>
      </c>
      <c r="C208" s="63" t="s">
        <v>214</v>
      </c>
      <c r="D208" s="55"/>
      <c r="E208" s="55"/>
      <c r="F208" s="55"/>
      <c r="G208" s="55"/>
    </row>
    <row r="209" spans="1:7" ht="15" customHeight="1">
      <c r="A209" s="82"/>
      <c r="B209" s="83" t="s">
        <v>213</v>
      </c>
      <c r="C209" s="63" t="s">
        <v>128</v>
      </c>
      <c r="D209" s="107">
        <v>0</v>
      </c>
      <c r="E209" s="107">
        <v>0</v>
      </c>
      <c r="F209" s="107">
        <v>0</v>
      </c>
      <c r="G209" s="26">
        <v>20000</v>
      </c>
    </row>
    <row r="210" spans="1:7" ht="15" customHeight="1">
      <c r="A210" s="82" t="s">
        <v>4</v>
      </c>
      <c r="B210" s="83" t="s">
        <v>147</v>
      </c>
      <c r="C210" s="63" t="s">
        <v>214</v>
      </c>
      <c r="D210" s="108">
        <f t="shared" ref="D210:G210" si="61">D209</f>
        <v>0</v>
      </c>
      <c r="E210" s="108">
        <f t="shared" si="61"/>
        <v>0</v>
      </c>
      <c r="F210" s="108">
        <f t="shared" si="61"/>
        <v>0</v>
      </c>
      <c r="G210" s="92">
        <f t="shared" si="61"/>
        <v>20000</v>
      </c>
    </row>
    <row r="211" spans="1:7" ht="15" customHeight="1">
      <c r="A211" s="82" t="s">
        <v>4</v>
      </c>
      <c r="B211" s="83" t="s">
        <v>135</v>
      </c>
      <c r="C211" s="63" t="s">
        <v>62</v>
      </c>
      <c r="D211" s="92">
        <f>D202+D198+D206+D210</f>
        <v>29653</v>
      </c>
      <c r="E211" s="92">
        <f t="shared" ref="E211:G211" si="62">E202+E198+E206+E210</f>
        <v>40000</v>
      </c>
      <c r="F211" s="92">
        <f t="shared" si="62"/>
        <v>40000</v>
      </c>
      <c r="G211" s="92">
        <f t="shared" si="62"/>
        <v>70000</v>
      </c>
    </row>
    <row r="212" spans="1:7" ht="12.75" customHeight="1">
      <c r="A212" s="82"/>
      <c r="B212" s="83"/>
      <c r="C212" s="63"/>
      <c r="D212" s="55"/>
      <c r="E212" s="55"/>
      <c r="F212" s="55"/>
      <c r="G212" s="55"/>
    </row>
    <row r="213" spans="1:7" ht="15" customHeight="1">
      <c r="A213" s="82"/>
      <c r="B213" s="83" t="s">
        <v>109</v>
      </c>
      <c r="C213" s="63" t="s">
        <v>37</v>
      </c>
      <c r="D213" s="55"/>
      <c r="E213" s="55"/>
      <c r="F213" s="55"/>
      <c r="G213" s="55"/>
    </row>
    <row r="214" spans="1:7" ht="25.5">
      <c r="A214" s="82"/>
      <c r="B214" s="83" t="s">
        <v>136</v>
      </c>
      <c r="C214" s="63" t="s">
        <v>218</v>
      </c>
      <c r="D214" s="55"/>
      <c r="E214" s="55"/>
      <c r="F214" s="55"/>
      <c r="G214" s="55"/>
    </row>
    <row r="215" spans="1:7" ht="15" customHeight="1">
      <c r="A215" s="82"/>
      <c r="B215" s="83" t="s">
        <v>199</v>
      </c>
      <c r="C215" s="63" t="s">
        <v>128</v>
      </c>
      <c r="D215" s="107">
        <v>0</v>
      </c>
      <c r="E215" s="107">
        <v>0</v>
      </c>
      <c r="F215" s="107">
        <v>0</v>
      </c>
      <c r="G215" s="26">
        <v>3000</v>
      </c>
    </row>
    <row r="216" spans="1:7" ht="27.6" customHeight="1">
      <c r="A216" s="82" t="s">
        <v>4</v>
      </c>
      <c r="B216" s="83" t="s">
        <v>136</v>
      </c>
      <c r="C216" s="63" t="s">
        <v>218</v>
      </c>
      <c r="D216" s="108">
        <f t="shared" ref="D216:G216" si="63">D215</f>
        <v>0</v>
      </c>
      <c r="E216" s="108">
        <f t="shared" si="63"/>
        <v>0</v>
      </c>
      <c r="F216" s="108">
        <f t="shared" si="63"/>
        <v>0</v>
      </c>
      <c r="G216" s="92">
        <f t="shared" si="63"/>
        <v>3000</v>
      </c>
    </row>
    <row r="217" spans="1:7" ht="14.25" customHeight="1">
      <c r="A217" s="82"/>
      <c r="B217" s="83"/>
      <c r="C217" s="63"/>
      <c r="D217" s="87"/>
      <c r="E217" s="107"/>
      <c r="F217" s="107"/>
      <c r="G217" s="107"/>
    </row>
    <row r="218" spans="1:7" ht="25.5">
      <c r="A218" s="82"/>
      <c r="B218" s="83" t="s">
        <v>144</v>
      </c>
      <c r="C218" s="63" t="s">
        <v>219</v>
      </c>
      <c r="D218" s="55"/>
      <c r="E218" s="55"/>
      <c r="F218" s="55"/>
      <c r="G218" s="55"/>
    </row>
    <row r="219" spans="1:7" ht="15" customHeight="1">
      <c r="A219" s="82"/>
      <c r="B219" s="83" t="s">
        <v>200</v>
      </c>
      <c r="C219" s="63" t="s">
        <v>128</v>
      </c>
      <c r="D219" s="107">
        <v>0</v>
      </c>
      <c r="E219" s="107">
        <v>0</v>
      </c>
      <c r="F219" s="107">
        <v>0</v>
      </c>
      <c r="G219" s="26">
        <v>3000</v>
      </c>
    </row>
    <row r="220" spans="1:7" ht="27.6" customHeight="1">
      <c r="A220" s="82" t="s">
        <v>4</v>
      </c>
      <c r="B220" s="83" t="s">
        <v>144</v>
      </c>
      <c r="C220" s="63" t="s">
        <v>219</v>
      </c>
      <c r="D220" s="108">
        <f t="shared" ref="D220:G220" si="64">D219</f>
        <v>0</v>
      </c>
      <c r="E220" s="108">
        <f t="shared" si="64"/>
        <v>0</v>
      </c>
      <c r="F220" s="108">
        <f t="shared" si="64"/>
        <v>0</v>
      </c>
      <c r="G220" s="92">
        <f t="shared" si="64"/>
        <v>3000</v>
      </c>
    </row>
    <row r="221" spans="1:7" ht="11.1" customHeight="1">
      <c r="A221" s="82"/>
      <c r="B221" s="83"/>
      <c r="C221" s="63"/>
      <c r="D221" s="87"/>
      <c r="E221" s="107"/>
      <c r="F221" s="107"/>
      <c r="G221" s="107"/>
    </row>
    <row r="222" spans="1:7" ht="25.5">
      <c r="A222" s="82"/>
      <c r="B222" s="83" t="s">
        <v>145</v>
      </c>
      <c r="C222" s="63" t="s">
        <v>220</v>
      </c>
      <c r="D222" s="55"/>
      <c r="E222" s="55"/>
      <c r="F222" s="55"/>
      <c r="G222" s="55"/>
    </row>
    <row r="223" spans="1:7" ht="15" customHeight="1">
      <c r="A223" s="82"/>
      <c r="B223" s="83" t="s">
        <v>201</v>
      </c>
      <c r="C223" s="63" t="s">
        <v>128</v>
      </c>
      <c r="D223" s="107">
        <v>0</v>
      </c>
      <c r="E223" s="107">
        <v>0</v>
      </c>
      <c r="F223" s="107">
        <v>0</v>
      </c>
      <c r="G223" s="26">
        <v>3000</v>
      </c>
    </row>
    <row r="224" spans="1:7" ht="27.6" customHeight="1">
      <c r="A224" s="82" t="s">
        <v>4</v>
      </c>
      <c r="B224" s="83" t="s">
        <v>145</v>
      </c>
      <c r="C224" s="63" t="s">
        <v>220</v>
      </c>
      <c r="D224" s="108">
        <f t="shared" ref="D224:G224" si="65">D223</f>
        <v>0</v>
      </c>
      <c r="E224" s="108">
        <f t="shared" si="65"/>
        <v>0</v>
      </c>
      <c r="F224" s="108">
        <f t="shared" si="65"/>
        <v>0</v>
      </c>
      <c r="G224" s="92">
        <f t="shared" si="65"/>
        <v>3000</v>
      </c>
    </row>
    <row r="225" spans="1:7" ht="11.1" customHeight="1">
      <c r="A225" s="82"/>
      <c r="B225" s="83"/>
      <c r="C225" s="63"/>
      <c r="D225" s="87"/>
      <c r="E225" s="107"/>
      <c r="F225" s="107"/>
      <c r="G225" s="107"/>
    </row>
    <row r="226" spans="1:7" ht="29.25" customHeight="1">
      <c r="A226" s="82"/>
      <c r="B226" s="83" t="s">
        <v>147</v>
      </c>
      <c r="C226" s="63" t="s">
        <v>221</v>
      </c>
      <c r="D226" s="55"/>
      <c r="E226" s="55"/>
      <c r="F226" s="55"/>
      <c r="G226" s="55"/>
    </row>
    <row r="227" spans="1:7" ht="15" customHeight="1">
      <c r="A227" s="82"/>
      <c r="B227" s="83" t="s">
        <v>202</v>
      </c>
      <c r="C227" s="63" t="s">
        <v>128</v>
      </c>
      <c r="D227" s="107">
        <v>0</v>
      </c>
      <c r="E227" s="107">
        <v>0</v>
      </c>
      <c r="F227" s="107">
        <v>0</v>
      </c>
      <c r="G227" s="26">
        <v>3000</v>
      </c>
    </row>
    <row r="228" spans="1:7" ht="28.5" customHeight="1">
      <c r="A228" s="82" t="s">
        <v>4</v>
      </c>
      <c r="B228" s="83" t="s">
        <v>147</v>
      </c>
      <c r="C228" s="63" t="s">
        <v>221</v>
      </c>
      <c r="D228" s="108">
        <f t="shared" ref="D228:G228" si="66">D227</f>
        <v>0</v>
      </c>
      <c r="E228" s="108">
        <f t="shared" si="66"/>
        <v>0</v>
      </c>
      <c r="F228" s="108">
        <f t="shared" si="66"/>
        <v>0</v>
      </c>
      <c r="G228" s="92">
        <f t="shared" si="66"/>
        <v>3000</v>
      </c>
    </row>
    <row r="229" spans="1:7" ht="15" customHeight="1">
      <c r="A229" s="98" t="s">
        <v>4</v>
      </c>
      <c r="B229" s="99" t="s">
        <v>109</v>
      </c>
      <c r="C229" s="100" t="s">
        <v>37</v>
      </c>
      <c r="D229" s="108">
        <f>D216+D220+D224+D228</f>
        <v>0</v>
      </c>
      <c r="E229" s="108">
        <f t="shared" ref="E229:G229" si="67">E216+E220+E224+E228</f>
        <v>0</v>
      </c>
      <c r="F229" s="108">
        <f t="shared" si="67"/>
        <v>0</v>
      </c>
      <c r="G229" s="92">
        <f t="shared" si="67"/>
        <v>12000</v>
      </c>
    </row>
    <row r="230" spans="1:7" ht="15" customHeight="1">
      <c r="A230" s="54"/>
      <c r="B230" s="29"/>
      <c r="C230" s="49"/>
      <c r="D230" s="55"/>
      <c r="E230" s="55"/>
      <c r="F230" s="55"/>
      <c r="G230" s="55"/>
    </row>
    <row r="231" spans="1:7" ht="15" customHeight="1">
      <c r="A231" s="82"/>
      <c r="B231" s="83" t="s">
        <v>132</v>
      </c>
      <c r="C231" s="63" t="s">
        <v>42</v>
      </c>
      <c r="D231" s="55"/>
      <c r="E231" s="55"/>
      <c r="F231" s="55"/>
      <c r="G231" s="55"/>
    </row>
    <row r="232" spans="1:7" ht="15" customHeight="1">
      <c r="A232" s="82"/>
      <c r="B232" s="83" t="s">
        <v>125</v>
      </c>
      <c r="C232" s="63" t="s">
        <v>133</v>
      </c>
      <c r="D232" s="55"/>
      <c r="E232" s="55"/>
      <c r="F232" s="55"/>
      <c r="G232" s="55"/>
    </row>
    <row r="233" spans="1:7" ht="15" customHeight="1">
      <c r="A233" s="82"/>
      <c r="B233" s="83" t="s">
        <v>134</v>
      </c>
      <c r="C233" s="63" t="s">
        <v>128</v>
      </c>
      <c r="D233" s="107">
        <v>0</v>
      </c>
      <c r="E233" s="87">
        <v>7400</v>
      </c>
      <c r="F233" s="87">
        <v>7400</v>
      </c>
      <c r="G233" s="104">
        <v>0</v>
      </c>
    </row>
    <row r="234" spans="1:7" ht="15" customHeight="1">
      <c r="A234" s="82" t="s">
        <v>4</v>
      </c>
      <c r="B234" s="83" t="s">
        <v>125</v>
      </c>
      <c r="C234" s="63" t="s">
        <v>133</v>
      </c>
      <c r="D234" s="108">
        <f t="shared" ref="D234:G234" si="68">D233</f>
        <v>0</v>
      </c>
      <c r="E234" s="92">
        <f t="shared" si="68"/>
        <v>7400</v>
      </c>
      <c r="F234" s="92">
        <f t="shared" si="68"/>
        <v>7400</v>
      </c>
      <c r="G234" s="108">
        <f t="shared" si="68"/>
        <v>0</v>
      </c>
    </row>
    <row r="235" spans="1:7" ht="15" customHeight="1">
      <c r="A235" s="82"/>
      <c r="B235" s="83"/>
      <c r="C235" s="63"/>
      <c r="D235" s="102"/>
      <c r="E235" s="102"/>
      <c r="F235" s="126"/>
      <c r="G235" s="102"/>
    </row>
    <row r="236" spans="1:7" ht="25.5">
      <c r="A236" s="82"/>
      <c r="B236" s="83" t="s">
        <v>136</v>
      </c>
      <c r="C236" s="63" t="s">
        <v>209</v>
      </c>
      <c r="D236" s="55"/>
      <c r="E236" s="55"/>
      <c r="F236" s="55"/>
      <c r="G236" s="55"/>
    </row>
    <row r="237" spans="1:7" ht="15" customHeight="1">
      <c r="A237" s="82"/>
      <c r="B237" s="83" t="s">
        <v>210</v>
      </c>
      <c r="C237" s="63" t="s">
        <v>128</v>
      </c>
      <c r="D237" s="107">
        <v>0</v>
      </c>
      <c r="E237" s="107">
        <v>0</v>
      </c>
      <c r="F237" s="107">
        <v>0</v>
      </c>
      <c r="G237" s="26">
        <v>5000</v>
      </c>
    </row>
    <row r="238" spans="1:7" ht="15" customHeight="1">
      <c r="A238" s="82" t="s">
        <v>4</v>
      </c>
      <c r="B238" s="83" t="s">
        <v>136</v>
      </c>
      <c r="C238" s="63" t="s">
        <v>209</v>
      </c>
      <c r="D238" s="108">
        <f t="shared" ref="D238:G238" si="69">D237</f>
        <v>0</v>
      </c>
      <c r="E238" s="108">
        <f t="shared" si="69"/>
        <v>0</v>
      </c>
      <c r="F238" s="108">
        <f t="shared" si="69"/>
        <v>0</v>
      </c>
      <c r="G238" s="92">
        <f t="shared" si="69"/>
        <v>5000</v>
      </c>
    </row>
    <row r="239" spans="1:7" ht="15" customHeight="1">
      <c r="A239" s="82" t="s">
        <v>4</v>
      </c>
      <c r="B239" s="83" t="s">
        <v>132</v>
      </c>
      <c r="C239" s="63" t="s">
        <v>42</v>
      </c>
      <c r="D239" s="108">
        <f>D234+D238</f>
        <v>0</v>
      </c>
      <c r="E239" s="92">
        <f t="shared" ref="E239:G239" si="70">E234+E238</f>
        <v>7400</v>
      </c>
      <c r="F239" s="92">
        <f t="shared" si="70"/>
        <v>7400</v>
      </c>
      <c r="G239" s="92">
        <f t="shared" si="70"/>
        <v>5000</v>
      </c>
    </row>
    <row r="240" spans="1:7">
      <c r="A240" s="54"/>
      <c r="B240" s="29"/>
      <c r="C240" s="49"/>
      <c r="D240" s="55"/>
      <c r="E240" s="55"/>
      <c r="F240" s="55"/>
      <c r="G240" s="55"/>
    </row>
    <row r="241" spans="1:7" ht="15" customHeight="1">
      <c r="A241" s="82"/>
      <c r="B241" s="83">
        <v>48</v>
      </c>
      <c r="C241" s="63" t="s">
        <v>47</v>
      </c>
      <c r="D241" s="55"/>
      <c r="E241" s="55"/>
      <c r="F241" s="55"/>
      <c r="G241" s="55"/>
    </row>
    <row r="242" spans="1:7" ht="15" customHeight="1">
      <c r="A242" s="82"/>
      <c r="B242" s="83" t="s">
        <v>125</v>
      </c>
      <c r="C242" s="63" t="s">
        <v>126</v>
      </c>
      <c r="D242" s="55"/>
      <c r="E242" s="55"/>
      <c r="F242" s="55"/>
      <c r="G242" s="55"/>
    </row>
    <row r="243" spans="1:7" ht="15" customHeight="1">
      <c r="A243" s="82"/>
      <c r="B243" s="83" t="s">
        <v>127</v>
      </c>
      <c r="C243" s="63" t="s">
        <v>128</v>
      </c>
      <c r="D243" s="87">
        <v>20000</v>
      </c>
      <c r="E243" s="87">
        <v>15700</v>
      </c>
      <c r="F243" s="87">
        <v>15700</v>
      </c>
      <c r="G243" s="104">
        <v>0</v>
      </c>
    </row>
    <row r="244" spans="1:7" ht="15" customHeight="1">
      <c r="A244" s="82" t="s">
        <v>4</v>
      </c>
      <c r="B244" s="83" t="s">
        <v>125</v>
      </c>
      <c r="C244" s="63" t="s">
        <v>126</v>
      </c>
      <c r="D244" s="92">
        <f t="shared" ref="D244:G244" si="71">D243</f>
        <v>20000</v>
      </c>
      <c r="E244" s="92">
        <f t="shared" si="71"/>
        <v>15700</v>
      </c>
      <c r="F244" s="92">
        <f t="shared" si="71"/>
        <v>15700</v>
      </c>
      <c r="G244" s="108">
        <f t="shared" si="71"/>
        <v>0</v>
      </c>
    </row>
    <row r="245" spans="1:7" ht="11.1" customHeight="1">
      <c r="A245" s="82"/>
      <c r="B245" s="83"/>
      <c r="C245" s="63"/>
      <c r="D245" s="55"/>
      <c r="E245" s="55"/>
      <c r="F245" s="55"/>
      <c r="G245" s="55"/>
    </row>
    <row r="246" spans="1:7">
      <c r="A246" s="82"/>
      <c r="B246" s="83" t="s">
        <v>147</v>
      </c>
      <c r="C246" s="63" t="s">
        <v>148</v>
      </c>
      <c r="D246" s="55"/>
      <c r="E246" s="55"/>
      <c r="F246" s="55"/>
      <c r="G246" s="55"/>
    </row>
    <row r="247" spans="1:7" ht="15" customHeight="1">
      <c r="A247" s="82"/>
      <c r="B247" s="83" t="s">
        <v>150</v>
      </c>
      <c r="C247" s="63" t="s">
        <v>128</v>
      </c>
      <c r="D247" s="87">
        <v>189999</v>
      </c>
      <c r="E247" s="107">
        <v>0</v>
      </c>
      <c r="F247" s="87">
        <v>1</v>
      </c>
      <c r="G247" s="26">
        <v>125300</v>
      </c>
    </row>
    <row r="248" spans="1:7">
      <c r="A248" s="82" t="s">
        <v>4</v>
      </c>
      <c r="B248" s="83" t="s">
        <v>147</v>
      </c>
      <c r="C248" s="63" t="s">
        <v>148</v>
      </c>
      <c r="D248" s="92">
        <f t="shared" ref="D248:G248" si="72">D247</f>
        <v>189999</v>
      </c>
      <c r="E248" s="108">
        <f t="shared" si="72"/>
        <v>0</v>
      </c>
      <c r="F248" s="92">
        <f t="shared" si="72"/>
        <v>1</v>
      </c>
      <c r="G248" s="92">
        <f t="shared" si="72"/>
        <v>125300</v>
      </c>
    </row>
    <row r="249" spans="1:7" ht="11.1" customHeight="1">
      <c r="A249" s="82"/>
      <c r="B249" s="83"/>
      <c r="C249" s="63"/>
      <c r="D249" s="87"/>
      <c r="E249" s="87"/>
      <c r="F249" s="87"/>
      <c r="G249" s="87"/>
    </row>
    <row r="250" spans="1:7" ht="15" customHeight="1">
      <c r="A250" s="82"/>
      <c r="B250" s="83" t="s">
        <v>157</v>
      </c>
      <c r="C250" s="63" t="s">
        <v>158</v>
      </c>
      <c r="D250" s="55"/>
      <c r="E250" s="55"/>
      <c r="F250" s="55"/>
      <c r="G250" s="55"/>
    </row>
    <row r="251" spans="1:7" ht="15" customHeight="1">
      <c r="A251" s="82"/>
      <c r="B251" s="83" t="s">
        <v>159</v>
      </c>
      <c r="C251" s="63" t="s">
        <v>128</v>
      </c>
      <c r="D251" s="87">
        <v>10000</v>
      </c>
      <c r="E251" s="87">
        <v>10000</v>
      </c>
      <c r="F251" s="87">
        <v>10000</v>
      </c>
      <c r="G251" s="104">
        <v>0</v>
      </c>
    </row>
    <row r="252" spans="1:7" ht="15" customHeight="1">
      <c r="A252" s="82" t="s">
        <v>4</v>
      </c>
      <c r="B252" s="83" t="s">
        <v>157</v>
      </c>
      <c r="C252" s="63" t="s">
        <v>158</v>
      </c>
      <c r="D252" s="92">
        <f t="shared" ref="D252:G252" si="73">D251</f>
        <v>10000</v>
      </c>
      <c r="E252" s="92">
        <f t="shared" si="73"/>
        <v>10000</v>
      </c>
      <c r="F252" s="92">
        <f t="shared" si="73"/>
        <v>10000</v>
      </c>
      <c r="G252" s="108">
        <f t="shared" si="73"/>
        <v>0</v>
      </c>
    </row>
    <row r="253" spans="1:7" ht="15" customHeight="1">
      <c r="A253" s="82"/>
      <c r="B253" s="83"/>
      <c r="C253" s="63"/>
      <c r="D253" s="107"/>
      <c r="E253" s="87"/>
      <c r="F253" s="87"/>
      <c r="G253" s="87"/>
    </row>
    <row r="254" spans="1:7" ht="25.5">
      <c r="A254" s="82"/>
      <c r="B254" s="83" t="s">
        <v>180</v>
      </c>
      <c r="C254" s="63" t="s">
        <v>182</v>
      </c>
      <c r="D254" s="55"/>
      <c r="E254" s="55"/>
      <c r="F254" s="55"/>
      <c r="G254" s="55"/>
    </row>
    <row r="255" spans="1:7" ht="15" customHeight="1">
      <c r="A255" s="82"/>
      <c r="B255" s="83" t="s">
        <v>181</v>
      </c>
      <c r="C255" s="63" t="s">
        <v>128</v>
      </c>
      <c r="D255" s="107">
        <v>0</v>
      </c>
      <c r="E255" s="87">
        <v>20000</v>
      </c>
      <c r="F255" s="87">
        <v>20000</v>
      </c>
      <c r="G255" s="26">
        <v>10000</v>
      </c>
    </row>
    <row r="256" spans="1:7" ht="25.5">
      <c r="A256" s="82" t="s">
        <v>4</v>
      </c>
      <c r="B256" s="83" t="s">
        <v>180</v>
      </c>
      <c r="C256" s="63" t="s">
        <v>182</v>
      </c>
      <c r="D256" s="108">
        <f t="shared" ref="D256:G256" si="74">D255</f>
        <v>0</v>
      </c>
      <c r="E256" s="92">
        <f t="shared" si="74"/>
        <v>20000</v>
      </c>
      <c r="F256" s="92">
        <f t="shared" si="74"/>
        <v>20000</v>
      </c>
      <c r="G256" s="92">
        <f t="shared" si="74"/>
        <v>10000</v>
      </c>
    </row>
    <row r="257" spans="1:7" ht="15" customHeight="1">
      <c r="A257" s="82"/>
      <c r="B257" s="83"/>
      <c r="C257" s="63"/>
      <c r="D257" s="107"/>
      <c r="E257" s="87"/>
      <c r="F257" s="107"/>
      <c r="G257" s="87"/>
    </row>
    <row r="258" spans="1:7" ht="25.5">
      <c r="A258" s="82"/>
      <c r="B258" s="83" t="s">
        <v>184</v>
      </c>
      <c r="C258" s="63" t="s">
        <v>183</v>
      </c>
      <c r="D258" s="55"/>
      <c r="E258" s="55"/>
      <c r="F258" s="119"/>
      <c r="G258" s="55"/>
    </row>
    <row r="259" spans="1:7" ht="15" customHeight="1">
      <c r="A259" s="82"/>
      <c r="B259" s="83" t="s">
        <v>185</v>
      </c>
      <c r="C259" s="63" t="s">
        <v>128</v>
      </c>
      <c r="D259" s="107">
        <v>0</v>
      </c>
      <c r="E259" s="87">
        <v>30000</v>
      </c>
      <c r="F259" s="87">
        <v>30000</v>
      </c>
      <c r="G259" s="26">
        <v>60000</v>
      </c>
    </row>
    <row r="260" spans="1:7" ht="24.75" customHeight="1">
      <c r="A260" s="82" t="s">
        <v>4</v>
      </c>
      <c r="B260" s="83" t="s">
        <v>184</v>
      </c>
      <c r="C260" s="63" t="s">
        <v>183</v>
      </c>
      <c r="D260" s="108">
        <f t="shared" ref="D260:G260" si="75">D259</f>
        <v>0</v>
      </c>
      <c r="E260" s="92">
        <f t="shared" si="75"/>
        <v>30000</v>
      </c>
      <c r="F260" s="92">
        <f t="shared" si="75"/>
        <v>30000</v>
      </c>
      <c r="G260" s="92">
        <f t="shared" si="75"/>
        <v>60000</v>
      </c>
    </row>
    <row r="261" spans="1:7" ht="15" customHeight="1">
      <c r="A261" s="82"/>
      <c r="B261" s="83"/>
      <c r="C261" s="63"/>
      <c r="D261" s="107"/>
      <c r="E261" s="107"/>
      <c r="F261" s="107"/>
      <c r="G261" s="87"/>
    </row>
    <row r="262" spans="1:7" ht="38.25">
      <c r="A262" s="82"/>
      <c r="B262" s="83" t="s">
        <v>203</v>
      </c>
      <c r="C262" s="63" t="s">
        <v>222</v>
      </c>
      <c r="D262" s="55"/>
      <c r="E262" s="55"/>
      <c r="F262" s="119"/>
      <c r="G262" s="55"/>
    </row>
    <row r="263" spans="1:7" ht="15" customHeight="1">
      <c r="A263" s="82"/>
      <c r="B263" s="83" t="s">
        <v>204</v>
      </c>
      <c r="C263" s="63" t="s">
        <v>128</v>
      </c>
      <c r="D263" s="107">
        <v>0</v>
      </c>
      <c r="E263" s="107">
        <v>0</v>
      </c>
      <c r="F263" s="107">
        <v>0</v>
      </c>
      <c r="G263" s="26">
        <v>5000</v>
      </c>
    </row>
    <row r="264" spans="1:7" ht="38.25">
      <c r="A264" s="82" t="s">
        <v>4</v>
      </c>
      <c r="B264" s="83" t="s">
        <v>203</v>
      </c>
      <c r="C264" s="63" t="s">
        <v>223</v>
      </c>
      <c r="D264" s="108">
        <f t="shared" ref="D264:G264" si="76">D263</f>
        <v>0</v>
      </c>
      <c r="E264" s="108">
        <f t="shared" si="76"/>
        <v>0</v>
      </c>
      <c r="F264" s="108">
        <f t="shared" si="76"/>
        <v>0</v>
      </c>
      <c r="G264" s="92">
        <f t="shared" si="76"/>
        <v>5000</v>
      </c>
    </row>
    <row r="265" spans="1:7" ht="15" customHeight="1">
      <c r="A265" s="82" t="s">
        <v>4</v>
      </c>
      <c r="B265" s="83">
        <v>48</v>
      </c>
      <c r="C265" s="63" t="s">
        <v>47</v>
      </c>
      <c r="D265" s="91">
        <f>D244+D248+D252+D256+D260+D264</f>
        <v>219999</v>
      </c>
      <c r="E265" s="91">
        <f t="shared" ref="E265:G265" si="77">E244+E248+E252+E256+E260+E264</f>
        <v>75700</v>
      </c>
      <c r="F265" s="91">
        <f t="shared" si="77"/>
        <v>75701</v>
      </c>
      <c r="G265" s="91">
        <f t="shared" si="77"/>
        <v>200300</v>
      </c>
    </row>
    <row r="266" spans="1:7" ht="10.5" customHeight="1">
      <c r="A266" s="82"/>
      <c r="B266" s="83"/>
      <c r="C266" s="63"/>
      <c r="D266" s="55"/>
      <c r="E266" s="55"/>
      <c r="F266" s="55"/>
      <c r="G266" s="55"/>
    </row>
    <row r="267" spans="1:7" ht="15" customHeight="1">
      <c r="A267" s="82"/>
      <c r="B267" s="83" t="s">
        <v>186</v>
      </c>
      <c r="C267" s="63" t="s">
        <v>187</v>
      </c>
      <c r="D267" s="55"/>
      <c r="E267" s="55"/>
      <c r="F267" s="55"/>
      <c r="G267" s="55"/>
    </row>
    <row r="268" spans="1:7" ht="25.5">
      <c r="A268" s="82"/>
      <c r="B268" s="83" t="s">
        <v>125</v>
      </c>
      <c r="C268" s="63" t="s">
        <v>188</v>
      </c>
      <c r="D268" s="55"/>
      <c r="E268" s="55"/>
      <c r="F268" s="55"/>
      <c r="G268" s="55"/>
    </row>
    <row r="269" spans="1:7" ht="15" customHeight="1">
      <c r="A269" s="82"/>
      <c r="B269" s="83" t="s">
        <v>189</v>
      </c>
      <c r="C269" s="63" t="s">
        <v>128</v>
      </c>
      <c r="D269" s="107">
        <v>0</v>
      </c>
      <c r="E269" s="87">
        <v>20000</v>
      </c>
      <c r="F269" s="87">
        <v>20000</v>
      </c>
      <c r="G269" s="26">
        <v>10000</v>
      </c>
    </row>
    <row r="270" spans="1:7" ht="15" customHeight="1">
      <c r="A270" s="98" t="s">
        <v>4</v>
      </c>
      <c r="B270" s="99" t="s">
        <v>125</v>
      </c>
      <c r="C270" s="100" t="s">
        <v>188</v>
      </c>
      <c r="D270" s="108">
        <f t="shared" ref="D270:G270" si="78">D269</f>
        <v>0</v>
      </c>
      <c r="E270" s="92">
        <f t="shared" si="78"/>
        <v>20000</v>
      </c>
      <c r="F270" s="92">
        <f t="shared" si="78"/>
        <v>20000</v>
      </c>
      <c r="G270" s="92">
        <f t="shared" si="78"/>
        <v>10000</v>
      </c>
    </row>
    <row r="271" spans="1:7" ht="15" customHeight="1">
      <c r="A271" s="82"/>
      <c r="B271" s="83"/>
      <c r="C271" s="63"/>
      <c r="D271" s="107"/>
      <c r="E271" s="107"/>
      <c r="F271" s="107"/>
      <c r="G271" s="87"/>
    </row>
    <row r="272" spans="1:7" ht="25.5">
      <c r="A272" s="82"/>
      <c r="B272" s="83" t="s">
        <v>136</v>
      </c>
      <c r="C272" s="135" t="s">
        <v>224</v>
      </c>
      <c r="D272" s="55"/>
      <c r="E272" s="55"/>
      <c r="F272" s="55"/>
      <c r="G272" s="55"/>
    </row>
    <row r="273" spans="1:7" ht="15" customHeight="1">
      <c r="A273" s="82"/>
      <c r="B273" s="83" t="s">
        <v>205</v>
      </c>
      <c r="C273" s="63" t="s">
        <v>128</v>
      </c>
      <c r="D273" s="107">
        <v>0</v>
      </c>
      <c r="E273" s="107">
        <v>0</v>
      </c>
      <c r="F273" s="107">
        <v>0</v>
      </c>
      <c r="G273" s="26">
        <v>3000</v>
      </c>
    </row>
    <row r="274" spans="1:7" ht="25.5">
      <c r="A274" s="82" t="s">
        <v>4</v>
      </c>
      <c r="B274" s="83" t="s">
        <v>136</v>
      </c>
      <c r="C274" s="135" t="s">
        <v>224</v>
      </c>
      <c r="D274" s="108">
        <f t="shared" ref="D274:G274" si="79">D273</f>
        <v>0</v>
      </c>
      <c r="E274" s="108">
        <f t="shared" si="79"/>
        <v>0</v>
      </c>
      <c r="F274" s="108">
        <f t="shared" si="79"/>
        <v>0</v>
      </c>
      <c r="G274" s="92">
        <f t="shared" si="79"/>
        <v>3000</v>
      </c>
    </row>
    <row r="275" spans="1:7" ht="15" customHeight="1">
      <c r="A275" s="82"/>
      <c r="B275" s="83"/>
      <c r="C275" s="63"/>
      <c r="D275" s="107"/>
      <c r="E275" s="107"/>
      <c r="F275" s="107"/>
      <c r="G275" s="87"/>
    </row>
    <row r="276" spans="1:7" ht="30.75" customHeight="1">
      <c r="A276" s="82"/>
      <c r="B276" s="83" t="s">
        <v>144</v>
      </c>
      <c r="C276" s="136" t="s">
        <v>225</v>
      </c>
      <c r="D276" s="55"/>
      <c r="E276" s="55"/>
      <c r="F276" s="55"/>
      <c r="G276" s="55"/>
    </row>
    <row r="277" spans="1:7" ht="15" customHeight="1">
      <c r="A277" s="82"/>
      <c r="B277" s="83" t="s">
        <v>206</v>
      </c>
      <c r="C277" s="63" t="s">
        <v>128</v>
      </c>
      <c r="D277" s="107">
        <v>0</v>
      </c>
      <c r="E277" s="107">
        <v>0</v>
      </c>
      <c r="F277" s="107">
        <v>0</v>
      </c>
      <c r="G277" s="26">
        <v>3000</v>
      </c>
    </row>
    <row r="278" spans="1:7" ht="27" customHeight="1">
      <c r="A278" s="82" t="s">
        <v>4</v>
      </c>
      <c r="B278" s="83" t="s">
        <v>144</v>
      </c>
      <c r="C278" s="136" t="s">
        <v>225</v>
      </c>
      <c r="D278" s="108">
        <f t="shared" ref="D278:G278" si="80">D277</f>
        <v>0</v>
      </c>
      <c r="E278" s="108">
        <f t="shared" si="80"/>
        <v>0</v>
      </c>
      <c r="F278" s="108">
        <f t="shared" si="80"/>
        <v>0</v>
      </c>
      <c r="G278" s="92">
        <f t="shared" si="80"/>
        <v>3000</v>
      </c>
    </row>
    <row r="279" spans="1:7" ht="15" customHeight="1">
      <c r="A279" s="82"/>
      <c r="B279" s="83"/>
      <c r="C279" s="63"/>
      <c r="D279" s="107"/>
      <c r="E279" s="107"/>
      <c r="F279" s="107"/>
      <c r="G279" s="87"/>
    </row>
    <row r="280" spans="1:7" ht="15.75" customHeight="1">
      <c r="A280" s="82"/>
      <c r="B280" s="83" t="s">
        <v>145</v>
      </c>
      <c r="C280" s="136" t="s">
        <v>226</v>
      </c>
      <c r="D280" s="55"/>
      <c r="E280" s="55"/>
      <c r="F280" s="55"/>
      <c r="G280" s="55"/>
    </row>
    <row r="281" spans="1:7" ht="15" customHeight="1">
      <c r="A281" s="82"/>
      <c r="B281" s="83" t="s">
        <v>208</v>
      </c>
      <c r="C281" s="63" t="s">
        <v>128</v>
      </c>
      <c r="D281" s="107">
        <v>0</v>
      </c>
      <c r="E281" s="107">
        <v>0</v>
      </c>
      <c r="F281" s="107">
        <v>0</v>
      </c>
      <c r="G281" s="26">
        <v>3000</v>
      </c>
    </row>
    <row r="282" spans="1:7" ht="15" customHeight="1">
      <c r="A282" s="82" t="s">
        <v>4</v>
      </c>
      <c r="B282" s="83" t="s">
        <v>145</v>
      </c>
      <c r="C282" s="136" t="s">
        <v>226</v>
      </c>
      <c r="D282" s="108">
        <f t="shared" ref="D282:G282" si="81">D281</f>
        <v>0</v>
      </c>
      <c r="E282" s="108">
        <f t="shared" si="81"/>
        <v>0</v>
      </c>
      <c r="F282" s="108">
        <f t="shared" si="81"/>
        <v>0</v>
      </c>
      <c r="G282" s="92">
        <f t="shared" si="81"/>
        <v>3000</v>
      </c>
    </row>
    <row r="283" spans="1:7" ht="15" customHeight="1">
      <c r="A283" s="82"/>
      <c r="B283" s="83"/>
      <c r="C283" s="63"/>
      <c r="D283" s="107"/>
      <c r="E283" s="107"/>
      <c r="F283" s="107"/>
      <c r="G283" s="87"/>
    </row>
    <row r="284" spans="1:7" ht="25.5">
      <c r="A284" s="82"/>
      <c r="B284" s="83" t="s">
        <v>147</v>
      </c>
      <c r="C284" s="135" t="s">
        <v>227</v>
      </c>
      <c r="D284" s="55"/>
      <c r="E284" s="55"/>
      <c r="F284" s="55"/>
      <c r="G284" s="55"/>
    </row>
    <row r="285" spans="1:7" ht="15" customHeight="1">
      <c r="A285" s="82"/>
      <c r="B285" s="83" t="s">
        <v>207</v>
      </c>
      <c r="C285" s="63" t="s">
        <v>128</v>
      </c>
      <c r="D285" s="107">
        <v>0</v>
      </c>
      <c r="E285" s="107">
        <v>0</v>
      </c>
      <c r="F285" s="107">
        <v>0</v>
      </c>
      <c r="G285" s="26">
        <v>5000</v>
      </c>
    </row>
    <row r="286" spans="1:7" ht="27.95" customHeight="1">
      <c r="A286" s="82" t="s">
        <v>4</v>
      </c>
      <c r="B286" s="83" t="s">
        <v>147</v>
      </c>
      <c r="C286" s="136" t="s">
        <v>227</v>
      </c>
      <c r="D286" s="108">
        <f t="shared" ref="D286:G286" si="82">D285</f>
        <v>0</v>
      </c>
      <c r="E286" s="108">
        <f t="shared" si="82"/>
        <v>0</v>
      </c>
      <c r="F286" s="108">
        <f t="shared" si="82"/>
        <v>0</v>
      </c>
      <c r="G286" s="92">
        <f t="shared" si="82"/>
        <v>5000</v>
      </c>
    </row>
    <row r="287" spans="1:7">
      <c r="A287" s="82" t="s">
        <v>4</v>
      </c>
      <c r="B287" s="83" t="s">
        <v>186</v>
      </c>
      <c r="C287" s="63" t="s">
        <v>187</v>
      </c>
      <c r="D287" s="108">
        <f>D270+D274+D278+D282+D286</f>
        <v>0</v>
      </c>
      <c r="E287" s="139">
        <f t="shared" ref="E287:G287" si="83">E270+E274+E278+E282+E286</f>
        <v>20000</v>
      </c>
      <c r="F287" s="139">
        <f t="shared" si="83"/>
        <v>20000</v>
      </c>
      <c r="G287" s="139">
        <f t="shared" si="83"/>
        <v>24000</v>
      </c>
    </row>
    <row r="288" spans="1:7" ht="11.1" customHeight="1">
      <c r="A288" s="82"/>
      <c r="B288" s="83"/>
      <c r="C288" s="63"/>
      <c r="D288" s="55"/>
      <c r="E288" s="55"/>
      <c r="F288" s="55"/>
      <c r="G288" s="55"/>
    </row>
    <row r="289" spans="1:7" ht="15" customHeight="1">
      <c r="A289" s="82"/>
      <c r="B289" s="83" t="s">
        <v>63</v>
      </c>
      <c r="C289" s="63" t="s">
        <v>143</v>
      </c>
      <c r="D289" s="55"/>
      <c r="E289" s="55"/>
      <c r="F289" s="55"/>
      <c r="G289" s="55"/>
    </row>
    <row r="290" spans="1:7" ht="16.899999999999999" customHeight="1">
      <c r="A290" s="82"/>
      <c r="B290" s="83" t="s">
        <v>125</v>
      </c>
      <c r="C290" s="63" t="s">
        <v>161</v>
      </c>
      <c r="D290" s="55"/>
      <c r="E290" s="55"/>
      <c r="F290" s="55"/>
      <c r="G290" s="55"/>
    </row>
    <row r="291" spans="1:7" ht="15" customHeight="1">
      <c r="A291" s="82"/>
      <c r="B291" s="83" t="s">
        <v>146</v>
      </c>
      <c r="C291" s="63" t="s">
        <v>128</v>
      </c>
      <c r="D291" s="87">
        <v>40000</v>
      </c>
      <c r="E291" s="87">
        <v>20000</v>
      </c>
      <c r="F291" s="87">
        <v>20000</v>
      </c>
      <c r="G291" s="104">
        <v>0</v>
      </c>
    </row>
    <row r="292" spans="1:7" ht="15" customHeight="1">
      <c r="A292" s="82" t="s">
        <v>4</v>
      </c>
      <c r="B292" s="83" t="s">
        <v>125</v>
      </c>
      <c r="C292" s="63" t="s">
        <v>161</v>
      </c>
      <c r="D292" s="92">
        <f t="shared" ref="D292:G292" si="84">D291</f>
        <v>40000</v>
      </c>
      <c r="E292" s="92">
        <f t="shared" si="84"/>
        <v>20000</v>
      </c>
      <c r="F292" s="92">
        <f t="shared" si="84"/>
        <v>20000</v>
      </c>
      <c r="G292" s="108">
        <f t="shared" si="84"/>
        <v>0</v>
      </c>
    </row>
    <row r="293" spans="1:7">
      <c r="A293" s="82"/>
      <c r="B293" s="83"/>
      <c r="C293" s="57"/>
      <c r="D293" s="102"/>
      <c r="E293" s="126"/>
      <c r="F293" s="126"/>
      <c r="G293" s="126"/>
    </row>
    <row r="294" spans="1:7">
      <c r="A294" s="82"/>
      <c r="B294" s="83" t="s">
        <v>145</v>
      </c>
      <c r="C294" s="57" t="s">
        <v>197</v>
      </c>
      <c r="D294" s="55"/>
      <c r="E294" s="55"/>
      <c r="F294" s="55"/>
      <c r="G294" s="55"/>
    </row>
    <row r="295" spans="1:7" ht="15" customHeight="1">
      <c r="A295" s="82"/>
      <c r="B295" s="83" t="s">
        <v>198</v>
      </c>
      <c r="C295" s="63" t="s">
        <v>128</v>
      </c>
      <c r="D295" s="107">
        <v>0</v>
      </c>
      <c r="E295" s="107">
        <v>0</v>
      </c>
      <c r="F295" s="107">
        <v>0</v>
      </c>
      <c r="G295" s="26">
        <v>17300</v>
      </c>
    </row>
    <row r="296" spans="1:7">
      <c r="A296" s="82" t="s">
        <v>4</v>
      </c>
      <c r="B296" s="83" t="s">
        <v>145</v>
      </c>
      <c r="C296" s="57" t="s">
        <v>197</v>
      </c>
      <c r="D296" s="108">
        <f t="shared" ref="D296:G296" si="85">D295</f>
        <v>0</v>
      </c>
      <c r="E296" s="108">
        <f t="shared" si="85"/>
        <v>0</v>
      </c>
      <c r="F296" s="108">
        <f t="shared" si="85"/>
        <v>0</v>
      </c>
      <c r="G296" s="92">
        <f t="shared" si="85"/>
        <v>17300</v>
      </c>
    </row>
    <row r="297" spans="1:7" ht="15" customHeight="1">
      <c r="A297" s="82" t="s">
        <v>4</v>
      </c>
      <c r="B297" s="83" t="s">
        <v>63</v>
      </c>
      <c r="C297" s="63" t="s">
        <v>143</v>
      </c>
      <c r="D297" s="92">
        <f>D292+D296</f>
        <v>40000</v>
      </c>
      <c r="E297" s="92">
        <f t="shared" ref="E297:G297" si="86">E292+E296</f>
        <v>20000</v>
      </c>
      <c r="F297" s="92">
        <f t="shared" si="86"/>
        <v>20000</v>
      </c>
      <c r="G297" s="92">
        <f t="shared" si="86"/>
        <v>17300</v>
      </c>
    </row>
    <row r="298" spans="1:7" ht="8.25" customHeight="1">
      <c r="A298" s="54"/>
      <c r="B298" s="29"/>
      <c r="C298" s="49"/>
      <c r="D298" s="55"/>
      <c r="E298" s="55"/>
      <c r="F298" s="55"/>
      <c r="G298" s="55"/>
    </row>
    <row r="299" spans="1:7" s="77" customFormat="1" ht="15" customHeight="1">
      <c r="A299" s="54"/>
      <c r="B299" s="24">
        <v>61</v>
      </c>
      <c r="C299" s="56" t="s">
        <v>26</v>
      </c>
      <c r="D299" s="55"/>
      <c r="E299" s="55"/>
      <c r="F299" s="55"/>
      <c r="G299" s="55"/>
    </row>
    <row r="300" spans="1:7" s="77" customFormat="1" ht="15" customHeight="1">
      <c r="A300" s="54"/>
      <c r="B300" s="73">
        <v>45</v>
      </c>
      <c r="C300" s="57" t="s">
        <v>62</v>
      </c>
      <c r="D300" s="55"/>
      <c r="E300" s="55"/>
      <c r="F300" s="55"/>
      <c r="G300" s="55"/>
    </row>
    <row r="301" spans="1:7" s="147" customFormat="1" ht="26.65" customHeight="1">
      <c r="A301" s="84"/>
      <c r="B301" s="85" t="s">
        <v>162</v>
      </c>
      <c r="C301" s="78" t="s">
        <v>165</v>
      </c>
      <c r="D301" s="36">
        <v>4720</v>
      </c>
      <c r="E301" s="105">
        <v>0</v>
      </c>
      <c r="F301" s="105">
        <v>0</v>
      </c>
      <c r="G301" s="104">
        <v>0</v>
      </c>
    </row>
    <row r="302" spans="1:7" s="77" customFormat="1">
      <c r="A302" s="54" t="s">
        <v>4</v>
      </c>
      <c r="B302" s="73">
        <v>45</v>
      </c>
      <c r="C302" s="57" t="s">
        <v>62</v>
      </c>
      <c r="D302" s="36">
        <f t="shared" ref="D302:G302" si="87">SUM(D301:D301)</f>
        <v>4720</v>
      </c>
      <c r="E302" s="105">
        <f t="shared" si="87"/>
        <v>0</v>
      </c>
      <c r="F302" s="105">
        <f t="shared" si="87"/>
        <v>0</v>
      </c>
      <c r="G302" s="106">
        <f t="shared" si="87"/>
        <v>0</v>
      </c>
    </row>
    <row r="303" spans="1:7" s="77" customFormat="1" ht="15" customHeight="1">
      <c r="A303" s="54" t="s">
        <v>4</v>
      </c>
      <c r="B303" s="24">
        <v>61</v>
      </c>
      <c r="C303" s="56" t="s">
        <v>26</v>
      </c>
      <c r="D303" s="36">
        <f t="shared" ref="D303:G303" si="88">D302</f>
        <v>4720</v>
      </c>
      <c r="E303" s="105">
        <f t="shared" si="88"/>
        <v>0</v>
      </c>
      <c r="F303" s="105">
        <f t="shared" si="88"/>
        <v>0</v>
      </c>
      <c r="G303" s="105">
        <f t="shared" si="88"/>
        <v>0</v>
      </c>
    </row>
    <row r="304" spans="1:7" s="77" customFormat="1" ht="15" customHeight="1">
      <c r="A304" s="54" t="s">
        <v>4</v>
      </c>
      <c r="B304" s="29">
        <v>3.1019999999999999</v>
      </c>
      <c r="C304" s="59" t="s">
        <v>20</v>
      </c>
      <c r="D304" s="36">
        <f t="shared" ref="D304:G304" si="89">D303+D265+D193+D239+D211+D297+D229+D287</f>
        <v>294372</v>
      </c>
      <c r="E304" s="36">
        <f t="shared" si="89"/>
        <v>1799100</v>
      </c>
      <c r="F304" s="36">
        <f t="shared" si="89"/>
        <v>349101</v>
      </c>
      <c r="G304" s="36">
        <f t="shared" si="89"/>
        <v>488600</v>
      </c>
    </row>
    <row r="305" spans="1:7" s="77" customFormat="1" ht="10.5" customHeight="1">
      <c r="A305" s="54"/>
      <c r="B305" s="29"/>
      <c r="C305" s="59"/>
      <c r="D305" s="26"/>
      <c r="E305" s="26"/>
      <c r="F305" s="26"/>
      <c r="G305" s="26"/>
    </row>
    <row r="306" spans="1:7" s="77" customFormat="1" ht="15" customHeight="1">
      <c r="A306" s="54"/>
      <c r="B306" s="29">
        <v>3.8</v>
      </c>
      <c r="C306" s="59" t="s">
        <v>137</v>
      </c>
      <c r="D306" s="26"/>
      <c r="E306" s="26"/>
      <c r="F306" s="26"/>
      <c r="G306" s="26"/>
    </row>
    <row r="307" spans="1:7" s="77" customFormat="1" ht="15" customHeight="1">
      <c r="A307" s="54"/>
      <c r="B307" s="24">
        <v>44</v>
      </c>
      <c r="C307" s="56" t="s">
        <v>215</v>
      </c>
      <c r="D307" s="26"/>
      <c r="E307" s="26"/>
      <c r="F307" s="26"/>
      <c r="G307" s="26"/>
    </row>
    <row r="308" spans="1:7" s="77" customFormat="1" ht="15" customHeight="1">
      <c r="A308" s="54"/>
      <c r="B308" s="24">
        <v>60</v>
      </c>
      <c r="C308" s="56" t="s">
        <v>138</v>
      </c>
      <c r="D308" s="26"/>
      <c r="E308" s="26"/>
      <c r="F308" s="26"/>
      <c r="G308" s="26"/>
    </row>
    <row r="309" spans="1:7" s="77" customFormat="1" ht="15" customHeight="1">
      <c r="A309" s="54"/>
      <c r="B309" s="86" t="s">
        <v>139</v>
      </c>
      <c r="C309" s="56" t="s">
        <v>140</v>
      </c>
      <c r="D309" s="26">
        <v>3054</v>
      </c>
      <c r="E309" s="104">
        <v>0</v>
      </c>
      <c r="F309" s="104">
        <v>0</v>
      </c>
      <c r="G309" s="26">
        <v>10000</v>
      </c>
    </row>
    <row r="310" spans="1:7" s="77" customFormat="1" ht="15" customHeight="1">
      <c r="A310" s="140" t="s">
        <v>4</v>
      </c>
      <c r="B310" s="97">
        <v>60</v>
      </c>
      <c r="C310" s="141" t="s">
        <v>138</v>
      </c>
      <c r="D310" s="35">
        <f t="shared" ref="D310:G310" si="90">D309</f>
        <v>3054</v>
      </c>
      <c r="E310" s="106">
        <f t="shared" si="90"/>
        <v>0</v>
      </c>
      <c r="F310" s="106">
        <f t="shared" si="90"/>
        <v>0</v>
      </c>
      <c r="G310" s="35">
        <f t="shared" si="90"/>
        <v>10000</v>
      </c>
    </row>
    <row r="311" spans="1:7" s="77" customFormat="1" ht="12" customHeight="1">
      <c r="A311" s="54"/>
      <c r="B311" s="24"/>
      <c r="C311" s="56"/>
      <c r="D311" s="103"/>
      <c r="E311" s="103"/>
      <c r="F311" s="103"/>
      <c r="G311" s="103"/>
    </row>
    <row r="312" spans="1:7" s="77" customFormat="1" ht="15" customHeight="1">
      <c r="A312" s="54"/>
      <c r="B312" s="24">
        <v>61</v>
      </c>
      <c r="C312" s="58" t="s">
        <v>172</v>
      </c>
      <c r="D312" s="26"/>
      <c r="E312" s="26"/>
      <c r="F312" s="26"/>
      <c r="G312" s="26"/>
    </row>
    <row r="313" spans="1:7" s="77" customFormat="1" ht="30" customHeight="1">
      <c r="A313" s="54"/>
      <c r="B313" s="24" t="s">
        <v>170</v>
      </c>
      <c r="C313" s="69" t="s">
        <v>171</v>
      </c>
      <c r="D313" s="104">
        <v>0</v>
      </c>
      <c r="E313" s="26">
        <v>120</v>
      </c>
      <c r="F313" s="26">
        <v>120</v>
      </c>
      <c r="G313" s="104">
        <v>0</v>
      </c>
    </row>
    <row r="314" spans="1:7" s="77" customFormat="1" ht="15" customHeight="1">
      <c r="A314" s="54" t="s">
        <v>4</v>
      </c>
      <c r="B314" s="24">
        <v>61</v>
      </c>
      <c r="C314" s="56" t="s">
        <v>172</v>
      </c>
      <c r="D314" s="106">
        <f t="shared" ref="D314:G314" si="91">D313</f>
        <v>0</v>
      </c>
      <c r="E314" s="35">
        <f t="shared" si="91"/>
        <v>120</v>
      </c>
      <c r="F314" s="35">
        <f t="shared" si="91"/>
        <v>120</v>
      </c>
      <c r="G314" s="106">
        <f t="shared" si="91"/>
        <v>0</v>
      </c>
    </row>
    <row r="315" spans="1:7" s="77" customFormat="1" ht="15" customHeight="1">
      <c r="A315" s="54" t="s">
        <v>4</v>
      </c>
      <c r="B315" s="24">
        <v>44</v>
      </c>
      <c r="C315" s="56" t="s">
        <v>215</v>
      </c>
      <c r="D315" s="35">
        <f t="shared" ref="D315:G315" si="92">D310+D314</f>
        <v>3054</v>
      </c>
      <c r="E315" s="35">
        <f t="shared" si="92"/>
        <v>120</v>
      </c>
      <c r="F315" s="35">
        <f t="shared" si="92"/>
        <v>120</v>
      </c>
      <c r="G315" s="35">
        <f t="shared" si="92"/>
        <v>10000</v>
      </c>
    </row>
    <row r="316" spans="1:7" s="77" customFormat="1" ht="15" customHeight="1">
      <c r="A316" s="54" t="s">
        <v>4</v>
      </c>
      <c r="B316" s="75">
        <v>3</v>
      </c>
      <c r="C316" s="63" t="s">
        <v>18</v>
      </c>
      <c r="D316" s="116">
        <f t="shared" ref="D316:G316" si="93">D304+D315</f>
        <v>297426</v>
      </c>
      <c r="E316" s="116">
        <f t="shared" si="93"/>
        <v>1799220</v>
      </c>
      <c r="F316" s="116">
        <f t="shared" si="93"/>
        <v>349221</v>
      </c>
      <c r="G316" s="35">
        <f t="shared" si="93"/>
        <v>498600</v>
      </c>
    </row>
    <row r="317" spans="1:7" s="77" customFormat="1" ht="15" customHeight="1">
      <c r="A317" s="27" t="s">
        <v>4</v>
      </c>
      <c r="B317" s="60">
        <v>4202</v>
      </c>
      <c r="C317" s="61" t="s">
        <v>1</v>
      </c>
      <c r="D317" s="70">
        <f t="shared" ref="D317:F318" si="94">D316</f>
        <v>297426</v>
      </c>
      <c r="E317" s="87">
        <f t="shared" si="94"/>
        <v>1799220</v>
      </c>
      <c r="F317" s="117">
        <f t="shared" si="94"/>
        <v>349221</v>
      </c>
      <c r="G317" s="91">
        <f t="shared" ref="G317:G318" si="95">G316</f>
        <v>498600</v>
      </c>
    </row>
    <row r="318" spans="1:7" s="77" customFormat="1" ht="15" customHeight="1">
      <c r="A318" s="43" t="s">
        <v>4</v>
      </c>
      <c r="B318" s="44"/>
      <c r="C318" s="62" t="s">
        <v>17</v>
      </c>
      <c r="D318" s="118">
        <f t="shared" si="94"/>
        <v>297426</v>
      </c>
      <c r="E318" s="92">
        <f t="shared" si="94"/>
        <v>1799220</v>
      </c>
      <c r="F318" s="118">
        <f t="shared" si="94"/>
        <v>349221</v>
      </c>
      <c r="G318" s="92">
        <f t="shared" si="95"/>
        <v>498600</v>
      </c>
    </row>
    <row r="319" spans="1:7" s="77" customFormat="1" ht="15" customHeight="1">
      <c r="A319" s="43" t="s">
        <v>4</v>
      </c>
      <c r="B319" s="44"/>
      <c r="C319" s="62" t="s">
        <v>2</v>
      </c>
      <c r="D319" s="68">
        <f t="shared" ref="D319:G319" si="96">D318+D179</f>
        <v>611051</v>
      </c>
      <c r="E319" s="68">
        <f t="shared" si="96"/>
        <v>2168102</v>
      </c>
      <c r="F319" s="68">
        <f t="shared" si="96"/>
        <v>707985</v>
      </c>
      <c r="G319" s="68">
        <f t="shared" si="96"/>
        <v>944732</v>
      </c>
    </row>
  </sheetData>
  <autoFilter ref="A15:G319">
    <filterColumn colId="1"/>
  </autoFilter>
  <mergeCells count="4">
    <mergeCell ref="A1:G1"/>
    <mergeCell ref="A2:G2"/>
    <mergeCell ref="A7:G7"/>
    <mergeCell ref="E5:G5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423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dem39</vt:lpstr>
      <vt:lpstr>'dem39'!educap</vt:lpstr>
      <vt:lpstr>non_plan</vt:lpstr>
      <vt:lpstr>'dem39'!Print_Area</vt:lpstr>
      <vt:lpstr>'dem39'!Print_Titles</vt:lpstr>
      <vt:lpstr>'dem39'!sports</vt:lpstr>
      <vt:lpstr>'dem39'!Voted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2026-07-19T03:42:42Z</cp:lastPrinted>
  <dcterms:created xsi:type="dcterms:W3CDTF">2004-06-02T16:27:06Z</dcterms:created>
  <dcterms:modified xsi:type="dcterms:W3CDTF">2026-08-03T06:15:53Z</dcterms:modified>
</cp:coreProperties>
</file>