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295" windowHeight="12495"/>
  </bookViews>
  <sheets>
    <sheet name="dem41" sheetId="4" r:id="rId1"/>
    <sheet name="share cal sheet" sheetId="6" r:id="rId2"/>
    <sheet name="trans_Municipal" sheetId="5" r:id="rId3"/>
  </sheets>
  <definedNames>
    <definedName name="_xlnm._FilterDatabase" localSheetId="0" hidden="1">'dem41'!$A$25:$G$790</definedName>
    <definedName name="_rec1" localSheetId="0">'dem41'!#REF!</definedName>
    <definedName name="election" localSheetId="0">'dem41'!#REF!</definedName>
    <definedName name="housing" localSheetId="0">'dem41'!#REF!</definedName>
    <definedName name="housingcap" localSheetId="0">'dem41'!#REF!</definedName>
    <definedName name="np" localSheetId="0">'dem41'!#REF!</definedName>
    <definedName name="oges" localSheetId="0">'dem41'!$D$451:$G$451</definedName>
    <definedName name="otdrec" localSheetId="0">'dem41'!#REF!</definedName>
    <definedName name="_xlnm.Print_Area" localSheetId="0">'dem41'!$A$1:$G$790</definedName>
    <definedName name="_xlnm.Print_Titles" localSheetId="0">'dem41'!$22:$25</definedName>
    <definedName name="pw" localSheetId="0">'dem41'!$D$87:$G$87</definedName>
    <definedName name="rec" localSheetId="0">'dem41'!#REF!</definedName>
    <definedName name="revise" localSheetId="0">'dem41'!#REF!</definedName>
    <definedName name="summary" localSheetId="0">'dem41'!#REF!</definedName>
    <definedName name="tax" localSheetId="0">'dem41'!$D$54:$G$54</definedName>
    <definedName name="udhd" localSheetId="0">'dem41'!$D$411:$G$411</definedName>
    <definedName name="udhdcap" localSheetId="0">'dem41'!#REF!</definedName>
    <definedName name="udhdrec" localSheetId="0">'dem41'!#REF!</definedName>
    <definedName name="udrec" localSheetId="0">'dem41'!#REF!</definedName>
    <definedName name="udroad" localSheetId="0">'dem41'!$D$427:$G$427</definedName>
    <definedName name="urbancap" localSheetId="0">'dem41'!$D$785:$G$785</definedName>
    <definedName name="urbanDevelopment" localSheetId="0">'dem41'!$C$19:$F$19</definedName>
    <definedName name="Voted" localSheetId="0">'dem41'!$C$19:$F$19</definedName>
    <definedName name="water" localSheetId="0">'dem41'!$D$113:$G$113</definedName>
    <definedName name="watercap" localSheetId="0">'dem41'!#REF!</definedName>
    <definedName name="Z_20AC3EE6_0FC9_11D5_8064_004005726899_.wvu.FilterData" localSheetId="0" hidden="1">'dem41'!$C$27:$C$790</definedName>
    <definedName name="Z_239EE218_578E_4317_BEED_14D5D7089E27_.wvu.Cols" localSheetId="0" hidden="1">'dem41'!#REF!</definedName>
    <definedName name="Z_239EE218_578E_4317_BEED_14D5D7089E27_.wvu.FilterData" localSheetId="0" hidden="1">'dem41'!$A$1:$G$790</definedName>
    <definedName name="Z_239EE218_578E_4317_BEED_14D5D7089E27_.wvu.PrintArea" localSheetId="0" hidden="1">'dem41'!$A$1:$G$790</definedName>
    <definedName name="Z_239EE218_578E_4317_BEED_14D5D7089E27_.wvu.PrintTitles" localSheetId="0" hidden="1">'dem41'!$23:$26</definedName>
    <definedName name="Z_302A3EA3_AE96_11D5_A646_0050BA3D7AFD_.wvu.Cols" localSheetId="0" hidden="1">'dem41'!#REF!</definedName>
    <definedName name="Z_302A3EA3_AE96_11D5_A646_0050BA3D7AFD_.wvu.FilterData" localSheetId="0" hidden="1">'dem41'!$A$1:$G$790</definedName>
    <definedName name="Z_302A3EA3_AE96_11D5_A646_0050BA3D7AFD_.wvu.PrintArea" localSheetId="0" hidden="1">'dem41'!$A$1:$G$790</definedName>
    <definedName name="Z_302A3EA3_AE96_11D5_A646_0050BA3D7AFD_.wvu.PrintTitles" localSheetId="0" hidden="1">'dem41'!$23:$26</definedName>
    <definedName name="Z_36DBA021_0ECB_11D4_8064_004005726899_.wvu.Cols" localSheetId="0" hidden="1">'dem41'!#REF!</definedName>
    <definedName name="Z_36DBA021_0ECB_11D4_8064_004005726899_.wvu.FilterData" localSheetId="0" hidden="1">'dem41'!$C$27:$C$790</definedName>
    <definedName name="Z_36DBA021_0ECB_11D4_8064_004005726899_.wvu.PrintArea" localSheetId="0" hidden="1">'dem41'!$A$2:$G$790</definedName>
    <definedName name="Z_36DBA021_0ECB_11D4_8064_004005726899_.wvu.PrintTitles" localSheetId="0" hidden="1">'dem41'!$23:$26</definedName>
    <definedName name="Z_93EBE921_AE91_11D5_8685_004005726899_.wvu.Cols" localSheetId="0" hidden="1">'dem41'!#REF!</definedName>
    <definedName name="Z_93EBE921_AE91_11D5_8685_004005726899_.wvu.FilterData" localSheetId="0" hidden="1">'dem41'!$C$27:$C$790</definedName>
    <definedName name="Z_93EBE921_AE91_11D5_8685_004005726899_.wvu.PrintArea" localSheetId="0" hidden="1">'dem41'!$A$1:$G$790</definedName>
    <definedName name="Z_93EBE921_AE91_11D5_8685_004005726899_.wvu.PrintTitles" localSheetId="0" hidden="1">'dem41'!$23:$26</definedName>
    <definedName name="Z_94DA79C1_0FDE_11D5_9579_000021DAEEA2_.wvu.Cols" localSheetId="0" hidden="1">'dem41'!#REF!</definedName>
    <definedName name="Z_94DA79C1_0FDE_11D5_9579_000021DAEEA2_.wvu.FilterData" localSheetId="0" hidden="1">'dem41'!$C$27:$C$790</definedName>
    <definedName name="Z_94DA79C1_0FDE_11D5_9579_000021DAEEA2_.wvu.PrintArea" localSheetId="0" hidden="1">'dem41'!$A$2:$G$790</definedName>
    <definedName name="Z_94DA79C1_0FDE_11D5_9579_000021DAEEA2_.wvu.PrintTitles" localSheetId="0" hidden="1">'dem41'!$23:$26</definedName>
    <definedName name="Z_B4CB0972_161F_11D5_8064_004005726899_.wvu.FilterData" localSheetId="0" hidden="1">'dem41'!$C$27:$C$790</definedName>
    <definedName name="Z_B4CB097C_161F_11D5_8064_004005726899_.wvu.FilterData" localSheetId="0" hidden="1">'dem41'!$C$27:$C$790</definedName>
    <definedName name="Z_B4CB099E_161F_11D5_8064_004005726899_.wvu.FilterData" localSheetId="0" hidden="1">'dem41'!$C$27:$C$790</definedName>
    <definedName name="Z_C868F8C3_16D7_11D5_A68D_81D6213F5331_.wvu.Cols" localSheetId="0" hidden="1">'dem41'!#REF!</definedName>
    <definedName name="Z_C868F8C3_16D7_11D5_A68D_81D6213F5331_.wvu.FilterData" localSheetId="0" hidden="1">'dem41'!$C$27:$C$790</definedName>
    <definedName name="Z_C868F8C3_16D7_11D5_A68D_81D6213F5331_.wvu.PrintArea" localSheetId="0" hidden="1">'dem41'!$A$2:$G$790</definedName>
    <definedName name="Z_C868F8C3_16D7_11D5_A68D_81D6213F5331_.wvu.PrintTitles" localSheetId="0" hidden="1">'dem41'!$23:$26</definedName>
    <definedName name="Z_E5DF37BD_125C_11D5_8DC4_D0F5D88B3549_.wvu.Cols" localSheetId="0" hidden="1">'dem41'!#REF!</definedName>
    <definedName name="Z_E5DF37BD_125C_11D5_8DC4_D0F5D88B3549_.wvu.FilterData" localSheetId="0" hidden="1">'dem41'!$C$27:$C$790</definedName>
    <definedName name="Z_E5DF37BD_125C_11D5_8DC4_D0F5D88B3549_.wvu.PrintArea" localSheetId="0" hidden="1">'dem41'!$A$2:$G$790</definedName>
    <definedName name="Z_E5DF37BD_125C_11D5_8DC4_D0F5D88B3549_.wvu.PrintTitles" localSheetId="0" hidden="1">'dem41'!$23:$26</definedName>
    <definedName name="Z_F8ADACC1_164E_11D6_B603_000021DAEEA2_.wvu.Cols" localSheetId="0" hidden="1">'dem41'!#REF!</definedName>
    <definedName name="Z_F8ADACC1_164E_11D6_B603_000021DAEEA2_.wvu.FilterData" localSheetId="0" hidden="1">'dem41'!$C$27:$C$790</definedName>
    <definedName name="Z_F8ADACC1_164E_11D6_B603_000021DAEEA2_.wvu.PrintArea" localSheetId="0" hidden="1">'dem41'!$A$1:$G$790</definedName>
    <definedName name="Z_F8ADACC1_164E_11D6_B603_000021DAEEA2_.wvu.PrintTitles" localSheetId="0" hidden="1">'dem41'!$23:$26</definedName>
  </definedNames>
  <calcPr calcId="125725"/>
</workbook>
</file>

<file path=xl/calcChain.xml><?xml version="1.0" encoding="utf-8"?>
<calcChain xmlns="http://schemas.openxmlformats.org/spreadsheetml/2006/main">
  <c r="D404" i="4"/>
  <c r="E403"/>
  <c r="E404" s="1"/>
  <c r="F403"/>
  <c r="F404" s="1"/>
  <c r="D403"/>
  <c r="E747" l="1"/>
  <c r="E748" s="1"/>
  <c r="F747"/>
  <c r="F748" s="1"/>
  <c r="D747"/>
  <c r="E162"/>
  <c r="E163" s="1"/>
  <c r="E164" s="1"/>
  <c r="F162"/>
  <c r="F163" s="1"/>
  <c r="F164" s="1"/>
  <c r="D162"/>
  <c r="D163" s="1"/>
  <c r="D164" s="1"/>
  <c r="G782"/>
  <c r="G783" s="1"/>
  <c r="G776"/>
  <c r="G747"/>
  <c r="G748" s="1"/>
  <c r="G741"/>
  <c r="G709"/>
  <c r="G705"/>
  <c r="G701"/>
  <c r="G697"/>
  <c r="G647"/>
  <c r="G643"/>
  <c r="G622"/>
  <c r="G616"/>
  <c r="G612"/>
  <c r="G604"/>
  <c r="G558"/>
  <c r="G408"/>
  <c r="G236"/>
  <c r="G232"/>
  <c r="G228"/>
  <c r="G220"/>
  <c r="G162"/>
  <c r="G163" s="1"/>
  <c r="G164" s="1"/>
  <c r="D236"/>
  <c r="F236"/>
  <c r="E236"/>
  <c r="E220"/>
  <c r="F220"/>
  <c r="D220"/>
  <c r="F232"/>
  <c r="E232"/>
  <c r="D232"/>
  <c r="F228"/>
  <c r="E228"/>
  <c r="D228"/>
  <c r="F616"/>
  <c r="E616"/>
  <c r="D616"/>
  <c r="F612"/>
  <c r="E612"/>
  <c r="D612"/>
  <c r="F608"/>
  <c r="E608"/>
  <c r="D608"/>
  <c r="F604"/>
  <c r="E604"/>
  <c r="D604"/>
  <c r="F709"/>
  <c r="E709"/>
  <c r="D709"/>
  <c r="F705"/>
  <c r="E705"/>
  <c r="D705"/>
  <c r="F701"/>
  <c r="E701"/>
  <c r="D701"/>
  <c r="F697"/>
  <c r="E697"/>
  <c r="D697"/>
  <c r="F741"/>
  <c r="E741"/>
  <c r="D741"/>
  <c r="F558"/>
  <c r="E558"/>
  <c r="D558"/>
  <c r="F647"/>
  <c r="E647"/>
  <c r="D647"/>
  <c r="D622"/>
  <c r="E622"/>
  <c r="F622"/>
  <c r="D626"/>
  <c r="E626"/>
  <c r="F626"/>
  <c r="E408"/>
  <c r="F408"/>
  <c r="D408"/>
  <c r="F643"/>
  <c r="E643"/>
  <c r="D643"/>
  <c r="E639"/>
  <c r="F639"/>
  <c r="D639"/>
  <c r="F554"/>
  <c r="E554"/>
  <c r="D554"/>
  <c r="E782"/>
  <c r="E783" s="1"/>
  <c r="F782"/>
  <c r="F783" s="1"/>
  <c r="D782"/>
  <c r="D783" s="1"/>
  <c r="E550"/>
  <c r="F550"/>
  <c r="D550"/>
  <c r="G403" l="1"/>
  <c r="G404" s="1"/>
  <c r="F237"/>
  <c r="G626"/>
  <c r="G608"/>
  <c r="G554"/>
  <c r="D237"/>
  <c r="E237"/>
  <c r="G550"/>
  <c r="F109" l="1"/>
  <c r="E109"/>
  <c r="D109"/>
  <c r="G109"/>
  <c r="E105"/>
  <c r="F105"/>
  <c r="D105"/>
  <c r="G105"/>
  <c r="F541"/>
  <c r="E541"/>
  <c r="D541"/>
  <c r="G541"/>
  <c r="F152"/>
  <c r="E152"/>
  <c r="D152"/>
  <c r="G152"/>
  <c r="G639"/>
  <c r="F600"/>
  <c r="E600"/>
  <c r="D600"/>
  <c r="G600"/>
  <c r="F634" l="1"/>
  <c r="E634"/>
  <c r="D634"/>
  <c r="G634"/>
  <c r="F727"/>
  <c r="E727"/>
  <c r="D727"/>
  <c r="G727"/>
  <c r="F693"/>
  <c r="E693"/>
  <c r="D693"/>
  <c r="G693"/>
  <c r="F449"/>
  <c r="E449"/>
  <c r="D449"/>
  <c r="G449"/>
  <c r="F436"/>
  <c r="F312"/>
  <c r="F310"/>
  <c r="F309"/>
  <c r="F264"/>
  <c r="F254"/>
  <c r="G216"/>
  <c r="F445"/>
  <c r="E445"/>
  <c r="D445"/>
  <c r="G445"/>
  <c r="F216"/>
  <c r="E216"/>
  <c r="D216"/>
  <c r="G495"/>
  <c r="G491"/>
  <c r="F495"/>
  <c r="E495"/>
  <c r="D495"/>
  <c r="F491"/>
  <c r="E491"/>
  <c r="D491"/>
  <c r="E487"/>
  <c r="F487"/>
  <c r="D487"/>
  <c r="G487"/>
  <c r="F304"/>
  <c r="E304"/>
  <c r="D304"/>
  <c r="G304"/>
  <c r="F300"/>
  <c r="E300"/>
  <c r="D300"/>
  <c r="G300"/>
  <c r="F296"/>
  <c r="E296"/>
  <c r="D296"/>
  <c r="G296"/>
  <c r="F292"/>
  <c r="E292"/>
  <c r="D292"/>
  <c r="G292"/>
  <c r="F288"/>
  <c r="E288"/>
  <c r="D288"/>
  <c r="G288"/>
  <c r="F284"/>
  <c r="E284"/>
  <c r="D284"/>
  <c r="G284"/>
  <c r="F280"/>
  <c r="E280"/>
  <c r="D280"/>
  <c r="G280"/>
  <c r="E276"/>
  <c r="F276"/>
  <c r="D276"/>
  <c r="F268"/>
  <c r="E268"/>
  <c r="D268"/>
  <c r="G276"/>
  <c r="E272"/>
  <c r="F272"/>
  <c r="D272"/>
  <c r="G272"/>
  <c r="G268"/>
  <c r="F332"/>
  <c r="E332"/>
  <c r="D332"/>
  <c r="G332"/>
  <c r="F328"/>
  <c r="E328"/>
  <c r="D328"/>
  <c r="F324"/>
  <c r="E324"/>
  <c r="D324"/>
  <c r="G324"/>
  <c r="E320"/>
  <c r="F320"/>
  <c r="D320"/>
  <c r="D47"/>
  <c r="D664"/>
  <c r="D496" l="1"/>
  <c r="D497" s="1"/>
  <c r="D498" s="1"/>
  <c r="G496"/>
  <c r="G497" s="1"/>
  <c r="G498" s="1"/>
  <c r="E496"/>
  <c r="E497" s="1"/>
  <c r="E498" s="1"/>
  <c r="F496"/>
  <c r="F497" s="1"/>
  <c r="F498" s="1"/>
  <c r="G328"/>
  <c r="G320"/>
  <c r="D333"/>
  <c r="F333"/>
  <c r="D305"/>
  <c r="E305"/>
  <c r="F305"/>
  <c r="E333"/>
  <c r="D132"/>
  <c r="D140" s="1"/>
  <c r="D391"/>
  <c r="D394" s="1"/>
  <c r="D379"/>
  <c r="D385" s="1"/>
  <c r="F723"/>
  <c r="F719"/>
  <c r="F715"/>
  <c r="F689"/>
  <c r="F677"/>
  <c r="F673"/>
  <c r="F669"/>
  <c r="F665"/>
  <c r="F661"/>
  <c r="F630"/>
  <c r="F648" s="1"/>
  <c r="F596"/>
  <c r="F576"/>
  <c r="F568"/>
  <c r="F564"/>
  <c r="F545"/>
  <c r="F537"/>
  <c r="F533"/>
  <c r="F394"/>
  <c r="F385"/>
  <c r="F357"/>
  <c r="F244"/>
  <c r="F208"/>
  <c r="F204"/>
  <c r="F200"/>
  <c r="E208"/>
  <c r="E204"/>
  <c r="E200"/>
  <c r="F188"/>
  <c r="F169"/>
  <c r="F140"/>
  <c r="F101"/>
  <c r="F97"/>
  <c r="F80"/>
  <c r="F76"/>
  <c r="F70"/>
  <c r="F62"/>
  <c r="F51"/>
  <c r="F52" s="1"/>
  <c r="F53" s="1"/>
  <c r="F776"/>
  <c r="E776"/>
  <c r="D776"/>
  <c r="F772"/>
  <c r="E772"/>
  <c r="D772"/>
  <c r="F768"/>
  <c r="E768"/>
  <c r="D768"/>
  <c r="F763"/>
  <c r="E763"/>
  <c r="D763"/>
  <c r="F758"/>
  <c r="E758"/>
  <c r="D758"/>
  <c r="F753"/>
  <c r="E753"/>
  <c r="D753"/>
  <c r="D748"/>
  <c r="F737"/>
  <c r="E737"/>
  <c r="D737"/>
  <c r="F733"/>
  <c r="E733"/>
  <c r="D733"/>
  <c r="E723"/>
  <c r="D723"/>
  <c r="E719"/>
  <c r="D719"/>
  <c r="E715"/>
  <c r="D715"/>
  <c r="E689"/>
  <c r="D689"/>
  <c r="F685"/>
  <c r="E685"/>
  <c r="D685"/>
  <c r="F681"/>
  <c r="E681"/>
  <c r="D681"/>
  <c r="E677"/>
  <c r="D677"/>
  <c r="E673"/>
  <c r="D673"/>
  <c r="E669"/>
  <c r="D669"/>
  <c r="E665"/>
  <c r="D665"/>
  <c r="E661"/>
  <c r="D661"/>
  <c r="F657"/>
  <c r="E657"/>
  <c r="D657"/>
  <c r="F653"/>
  <c r="E653"/>
  <c r="D653"/>
  <c r="E630"/>
  <c r="E648" s="1"/>
  <c r="D630"/>
  <c r="D648" s="1"/>
  <c r="E596"/>
  <c r="D596"/>
  <c r="F592"/>
  <c r="E592"/>
  <c r="D592"/>
  <c r="F588"/>
  <c r="E588"/>
  <c r="D588"/>
  <c r="F584"/>
  <c r="E584"/>
  <c r="D584"/>
  <c r="F580"/>
  <c r="E580"/>
  <c r="D580"/>
  <c r="E576"/>
  <c r="D576"/>
  <c r="F572"/>
  <c r="E572"/>
  <c r="D572"/>
  <c r="E568"/>
  <c r="D568"/>
  <c r="E564"/>
  <c r="D564"/>
  <c r="E545"/>
  <c r="D545"/>
  <c r="E537"/>
  <c r="D537"/>
  <c r="E533"/>
  <c r="D533"/>
  <c r="F529"/>
  <c r="E529"/>
  <c r="D529"/>
  <c r="F525"/>
  <c r="E525"/>
  <c r="D525"/>
  <c r="F521"/>
  <c r="E521"/>
  <c r="D521"/>
  <c r="F517"/>
  <c r="E517"/>
  <c r="D517"/>
  <c r="F513"/>
  <c r="E513"/>
  <c r="D513"/>
  <c r="F509"/>
  <c r="E509"/>
  <c r="D509"/>
  <c r="F505"/>
  <c r="E505"/>
  <c r="D505"/>
  <c r="F477"/>
  <c r="F478" s="1"/>
  <c r="E477"/>
  <c r="E478" s="1"/>
  <c r="D477"/>
  <c r="D478" s="1"/>
  <c r="F470"/>
  <c r="F471" s="1"/>
  <c r="F472" s="1"/>
  <c r="E470"/>
  <c r="E471" s="1"/>
  <c r="E472" s="1"/>
  <c r="D470"/>
  <c r="D471" s="1"/>
  <c r="D472" s="1"/>
  <c r="F460"/>
  <c r="F461" s="1"/>
  <c r="F462" s="1"/>
  <c r="F463" s="1"/>
  <c r="E460"/>
  <c r="E461" s="1"/>
  <c r="E462" s="1"/>
  <c r="E463" s="1"/>
  <c r="D460"/>
  <c r="D461" s="1"/>
  <c r="D462" s="1"/>
  <c r="D463" s="1"/>
  <c r="F441"/>
  <c r="E441"/>
  <c r="D441"/>
  <c r="F437"/>
  <c r="E437"/>
  <c r="D437"/>
  <c r="F433"/>
  <c r="E433"/>
  <c r="D433"/>
  <c r="F424"/>
  <c r="F425" s="1"/>
  <c r="F426" s="1"/>
  <c r="F427" s="1"/>
  <c r="E424"/>
  <c r="E425" s="1"/>
  <c r="E426" s="1"/>
  <c r="E427" s="1"/>
  <c r="D424"/>
  <c r="D425" s="1"/>
  <c r="D426" s="1"/>
  <c r="D427" s="1"/>
  <c r="E394"/>
  <c r="E385"/>
  <c r="F372"/>
  <c r="E372"/>
  <c r="D372"/>
  <c r="F368"/>
  <c r="E368"/>
  <c r="D368"/>
  <c r="E357"/>
  <c r="D357"/>
  <c r="F314"/>
  <c r="F315" s="1"/>
  <c r="E314"/>
  <c r="E315" s="1"/>
  <c r="D314"/>
  <c r="D315" s="1"/>
  <c r="F248"/>
  <c r="E248"/>
  <c r="D248"/>
  <c r="E244"/>
  <c r="D244"/>
  <c r="F212"/>
  <c r="E212"/>
  <c r="D212"/>
  <c r="D208"/>
  <c r="D204"/>
  <c r="D200"/>
  <c r="F192"/>
  <c r="E192"/>
  <c r="D192"/>
  <c r="E188"/>
  <c r="D188"/>
  <c r="F175"/>
  <c r="E175"/>
  <c r="D175"/>
  <c r="E169"/>
  <c r="D169"/>
  <c r="F148"/>
  <c r="E148"/>
  <c r="D148"/>
  <c r="F144"/>
  <c r="E144"/>
  <c r="D144"/>
  <c r="E140"/>
  <c r="F120"/>
  <c r="F121" s="1"/>
  <c r="F122" s="1"/>
  <c r="F123" s="1"/>
  <c r="E120"/>
  <c r="E121" s="1"/>
  <c r="E122" s="1"/>
  <c r="E123" s="1"/>
  <c r="D120"/>
  <c r="D121" s="1"/>
  <c r="D122" s="1"/>
  <c r="D123" s="1"/>
  <c r="E101"/>
  <c r="D101"/>
  <c r="E97"/>
  <c r="D97"/>
  <c r="F84"/>
  <c r="E84"/>
  <c r="D84"/>
  <c r="E80"/>
  <c r="D80"/>
  <c r="E76"/>
  <c r="D76"/>
  <c r="E70"/>
  <c r="D70"/>
  <c r="F66"/>
  <c r="E66"/>
  <c r="D66"/>
  <c r="E62"/>
  <c r="D62"/>
  <c r="E51"/>
  <c r="E52" s="1"/>
  <c r="E53" s="1"/>
  <c r="D51"/>
  <c r="D52" s="1"/>
  <c r="D53" s="1"/>
  <c r="F39"/>
  <c r="F40" s="1"/>
  <c r="E39"/>
  <c r="E40" s="1"/>
  <c r="D39"/>
  <c r="D40" s="1"/>
  <c r="D110" l="1"/>
  <c r="D111" s="1"/>
  <c r="F110"/>
  <c r="F111" s="1"/>
  <c r="E110"/>
  <c r="E111" s="1"/>
  <c r="D742"/>
  <c r="F742"/>
  <c r="E742"/>
  <c r="F728"/>
  <c r="E728"/>
  <c r="D728"/>
  <c r="F710"/>
  <c r="E710"/>
  <c r="D710"/>
  <c r="E617"/>
  <c r="D617"/>
  <c r="F617"/>
  <c r="E559"/>
  <c r="D559"/>
  <c r="F559"/>
  <c r="F373"/>
  <c r="E373"/>
  <c r="D373"/>
  <c r="F176"/>
  <c r="F177" s="1"/>
  <c r="E176"/>
  <c r="E177" s="1"/>
  <c r="D176"/>
  <c r="D177" s="1"/>
  <c r="G333"/>
  <c r="D221"/>
  <c r="D238" s="1"/>
  <c r="F221"/>
  <c r="F238" s="1"/>
  <c r="E221"/>
  <c r="E238" s="1"/>
  <c r="F153"/>
  <c r="F154" s="1"/>
  <c r="E153"/>
  <c r="E154" s="1"/>
  <c r="D153"/>
  <c r="D154" s="1"/>
  <c r="F450"/>
  <c r="F451" s="1"/>
  <c r="E450"/>
  <c r="E451" s="1"/>
  <c r="D450"/>
  <c r="D451" s="1"/>
  <c r="F395"/>
  <c r="F409" s="1"/>
  <c r="E71"/>
  <c r="F334"/>
  <c r="E85"/>
  <c r="F249"/>
  <c r="D334"/>
  <c r="D479"/>
  <c r="F71"/>
  <c r="E54"/>
  <c r="E334"/>
  <c r="E395"/>
  <c r="E409" s="1"/>
  <c r="E249"/>
  <c r="E193"/>
  <c r="E194" s="1"/>
  <c r="D764"/>
  <c r="D193"/>
  <c r="D194" s="1"/>
  <c r="D395"/>
  <c r="D409" s="1"/>
  <c r="E764"/>
  <c r="D85"/>
  <c r="F193"/>
  <c r="F194" s="1"/>
  <c r="F85"/>
  <c r="E479"/>
  <c r="F54"/>
  <c r="F479"/>
  <c r="D249"/>
  <c r="D71"/>
  <c r="D54"/>
  <c r="F764"/>
  <c r="G545"/>
  <c r="E777" l="1"/>
  <c r="E784" s="1"/>
  <c r="D777"/>
  <c r="D784" s="1"/>
  <c r="F777"/>
  <c r="F784" s="1"/>
  <c r="D178"/>
  <c r="F178"/>
  <c r="E178"/>
  <c r="D112"/>
  <c r="D113" s="1"/>
  <c r="F112"/>
  <c r="F113" s="1"/>
  <c r="E112"/>
  <c r="E113" s="1"/>
  <c r="E86"/>
  <c r="E87" s="1"/>
  <c r="E410"/>
  <c r="F86"/>
  <c r="F87" s="1"/>
  <c r="E335"/>
  <c r="F335"/>
  <c r="F410"/>
  <c r="D410"/>
  <c r="D335"/>
  <c r="D86"/>
  <c r="D87" s="1"/>
  <c r="G237"/>
  <c r="F785" l="1"/>
  <c r="F786" s="1"/>
  <c r="D785"/>
  <c r="D786" s="1"/>
  <c r="E785"/>
  <c r="E786" s="1"/>
  <c r="E411"/>
  <c r="E452" s="1"/>
  <c r="D411"/>
  <c r="D452" s="1"/>
  <c r="F411"/>
  <c r="F452" s="1"/>
  <c r="F787" l="1"/>
  <c r="E787"/>
  <c r="D787"/>
  <c r="G630" l="1"/>
  <c r="G648" s="1"/>
  <c r="G737"/>
  <c r="G441" l="1"/>
  <c r="G305"/>
  <c r="G537" l="1"/>
  <c r="G753"/>
  <c r="G689"/>
  <c r="G685"/>
  <c r="G592"/>
  <c r="G148"/>
  <c r="G437"/>
  <c r="G212"/>
  <c r="G208"/>
  <c r="G204"/>
  <c r="G200" l="1"/>
  <c r="G221" s="1"/>
  <c r="G596"/>
  <c r="G238" l="1"/>
  <c r="G169" l="1"/>
  <c r="G772"/>
  <c r="G768"/>
  <c r="G733"/>
  <c r="G742" s="1"/>
  <c r="G723"/>
  <c r="G719"/>
  <c r="G715"/>
  <c r="G681"/>
  <c r="G677"/>
  <c r="G673"/>
  <c r="G669"/>
  <c r="G665"/>
  <c r="G661"/>
  <c r="G657"/>
  <c r="G653"/>
  <c r="G588"/>
  <c r="G584"/>
  <c r="G580"/>
  <c r="G576"/>
  <c r="G572"/>
  <c r="G568"/>
  <c r="G564"/>
  <c r="G533"/>
  <c r="G529"/>
  <c r="G525"/>
  <c r="G521"/>
  <c r="G517"/>
  <c r="G513"/>
  <c r="G509"/>
  <c r="G505"/>
  <c r="G477"/>
  <c r="G478" s="1"/>
  <c r="G460"/>
  <c r="G461" s="1"/>
  <c r="G462" s="1"/>
  <c r="G463" s="1"/>
  <c r="G372"/>
  <c r="G248"/>
  <c r="G192"/>
  <c r="G175"/>
  <c r="G176" s="1"/>
  <c r="G144"/>
  <c r="G84"/>
  <c r="G80"/>
  <c r="G76"/>
  <c r="G70"/>
  <c r="G728" l="1"/>
  <c r="G710"/>
  <c r="G617"/>
  <c r="G559"/>
  <c r="G62"/>
  <c r="G66"/>
  <c r="G101"/>
  <c r="G758"/>
  <c r="G177"/>
  <c r="G470"/>
  <c r="G763"/>
  <c r="G244"/>
  <c r="G249" s="1"/>
  <c r="G385"/>
  <c r="G188"/>
  <c r="G193" s="1"/>
  <c r="G194" s="1"/>
  <c r="G120"/>
  <c r="G121" s="1"/>
  <c r="G122" s="1"/>
  <c r="G123" s="1"/>
  <c r="G51"/>
  <c r="G52" s="1"/>
  <c r="G53" s="1"/>
  <c r="G39"/>
  <c r="G40" s="1"/>
  <c r="G97"/>
  <c r="G433"/>
  <c r="G450" s="1"/>
  <c r="G140"/>
  <c r="G153" s="1"/>
  <c r="G368"/>
  <c r="G394"/>
  <c r="G357"/>
  <c r="G314"/>
  <c r="G315" s="1"/>
  <c r="G85"/>
  <c r="G110" l="1"/>
  <c r="G111" s="1"/>
  <c r="G373"/>
  <c r="G71"/>
  <c r="G86" s="1"/>
  <c r="G87" s="1"/>
  <c r="G424"/>
  <c r="G425" s="1"/>
  <c r="G426" s="1"/>
  <c r="G427" s="1"/>
  <c r="G764"/>
  <c r="G777" s="1"/>
  <c r="G154"/>
  <c r="G178" s="1"/>
  <c r="G451"/>
  <c r="G471"/>
  <c r="G472" s="1"/>
  <c r="G479" s="1"/>
  <c r="G395"/>
  <c r="G409" s="1"/>
  <c r="G334"/>
  <c r="G54"/>
  <c r="G112" l="1"/>
  <c r="G113" s="1"/>
  <c r="G784"/>
  <c r="G335"/>
  <c r="G410"/>
  <c r="G785" l="1"/>
  <c r="G786" s="1"/>
  <c r="G411"/>
  <c r="G452" s="1"/>
  <c r="G787" l="1"/>
  <c r="C31" i="6" l="1"/>
  <c r="B16"/>
  <c r="K34" i="5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4"/>
  <c r="J35"/>
  <c r="I35"/>
  <c r="K35" l="1"/>
  <c r="E19" i="4" l="1"/>
  <c r="D19" l="1"/>
  <c r="F19" l="1"/>
</calcChain>
</file>

<file path=xl/sharedStrings.xml><?xml version="1.0" encoding="utf-8"?>
<sst xmlns="http://schemas.openxmlformats.org/spreadsheetml/2006/main" count="1333" uniqueCount="518">
  <si>
    <t>(iii) Collection of Taxes on Commodities &amp; Services</t>
  </si>
  <si>
    <t>Other Taxes and Duties on Commodities and Services</t>
  </si>
  <si>
    <t>(d) Administrative Services</t>
  </si>
  <si>
    <t>Public Works</t>
  </si>
  <si>
    <t>Water Supply &amp; Sanitation</t>
  </si>
  <si>
    <t>Urban Development</t>
  </si>
  <si>
    <t>Other General Economic Services</t>
  </si>
  <si>
    <t>Capital Outlay on Urban Development</t>
  </si>
  <si>
    <t>Voted</t>
  </si>
  <si>
    <t>Major /Sub-Major/Minor/Sub/Detailed Heads</t>
  </si>
  <si>
    <t>Plan</t>
  </si>
  <si>
    <t>Total</t>
  </si>
  <si>
    <t>REVENUE SECTION</t>
  </si>
  <si>
    <t>M.H.</t>
  </si>
  <si>
    <t>Establishment</t>
  </si>
  <si>
    <t>Head Office Establishment</t>
  </si>
  <si>
    <t>60.44.01</t>
  </si>
  <si>
    <t>60.44.11</t>
  </si>
  <si>
    <t>60.44.13</t>
  </si>
  <si>
    <t>Office Expenses</t>
  </si>
  <si>
    <t>General</t>
  </si>
  <si>
    <t>Maintenance and Repairs</t>
  </si>
  <si>
    <t>42.45.71</t>
  </si>
  <si>
    <t>South District</t>
  </si>
  <si>
    <t>Sanitation Services</t>
  </si>
  <si>
    <t>Sanitation of Gangtok Town</t>
  </si>
  <si>
    <t>42.45.72</t>
  </si>
  <si>
    <t>Sewerage and Sanitation</t>
  </si>
  <si>
    <t>Direction &amp; Administration</t>
  </si>
  <si>
    <t>Salaries</t>
  </si>
  <si>
    <t>Maintenance of Gangtok Town</t>
  </si>
  <si>
    <t>Other Expenditure</t>
  </si>
  <si>
    <t>Upkeep of Town</t>
  </si>
  <si>
    <t>Wages</t>
  </si>
  <si>
    <t>Construction</t>
  </si>
  <si>
    <t>Other Urban Development Schemes</t>
  </si>
  <si>
    <t>Town Planning Cell</t>
  </si>
  <si>
    <t>Maintenance of Other Bazars</t>
  </si>
  <si>
    <t>00.48.75</t>
  </si>
  <si>
    <t>00.44.01</t>
  </si>
  <si>
    <t>00.44.02</t>
  </si>
  <si>
    <t>00.44.11</t>
  </si>
  <si>
    <t>00.44.13</t>
  </si>
  <si>
    <t>Motor Vehicles</t>
  </si>
  <si>
    <t>00.48.01</t>
  </si>
  <si>
    <t>00.48.11</t>
  </si>
  <si>
    <t>00.48.13</t>
  </si>
  <si>
    <t>Garbage Disposal</t>
  </si>
  <si>
    <t>61.45.01</t>
  </si>
  <si>
    <t>61.45.21</t>
  </si>
  <si>
    <t>61.48.01</t>
  </si>
  <si>
    <t>61.48.21</t>
  </si>
  <si>
    <t>Parks and Gardens</t>
  </si>
  <si>
    <t>62.45.02</t>
  </si>
  <si>
    <t>62.45.21</t>
  </si>
  <si>
    <t>62.45.27</t>
  </si>
  <si>
    <t>CAPITAL SECTION</t>
  </si>
  <si>
    <t>NP</t>
  </si>
  <si>
    <t>Land Compensation</t>
  </si>
  <si>
    <t>DEMAND NO. 41</t>
  </si>
  <si>
    <t>60.65.02</t>
  </si>
  <si>
    <t>60.66.02</t>
  </si>
  <si>
    <t>Other Maintenance Expenditure</t>
  </si>
  <si>
    <t>61.65.27</t>
  </si>
  <si>
    <t>61.66.27</t>
  </si>
  <si>
    <t>00.48.02</t>
  </si>
  <si>
    <t>Jawarharlall Nehru National Urban Renewal Mission</t>
  </si>
  <si>
    <t>Schemes funded by NABARD</t>
  </si>
  <si>
    <t>II. Details of the estimates and the heads under which this grant will be accounted for:</t>
  </si>
  <si>
    <t>Revenue</t>
  </si>
  <si>
    <t>Capital</t>
  </si>
  <si>
    <t>State Share for NABARD Schemes</t>
  </si>
  <si>
    <t>72.44.72</t>
  </si>
  <si>
    <t>Roads &amp; Bridges</t>
  </si>
  <si>
    <t>District &amp; Other Roads</t>
  </si>
  <si>
    <t>Roads and Bridges</t>
  </si>
  <si>
    <t>C - Economic Services (g) Transport</t>
  </si>
  <si>
    <t>B. Social Services (c) Water Supply, Sanitation,</t>
  </si>
  <si>
    <t>Housing &amp; Urban Development</t>
  </si>
  <si>
    <t>(j) General Economic Services</t>
  </si>
  <si>
    <t>Sanitation of Other Bazars</t>
  </si>
  <si>
    <t>State Capital Development (Gangtok)</t>
  </si>
  <si>
    <t>Work Charged Establishment</t>
  </si>
  <si>
    <t>Schemes under NEC</t>
  </si>
  <si>
    <t>Integrated Slum Development - Housing and Basic Amenities at Naya Bazar Town including Sisney</t>
  </si>
  <si>
    <t>00</t>
  </si>
  <si>
    <t>200</t>
  </si>
  <si>
    <t>60</t>
  </si>
  <si>
    <t>44</t>
  </si>
  <si>
    <t>01</t>
  </si>
  <si>
    <t>2217</t>
  </si>
  <si>
    <t>001</t>
  </si>
  <si>
    <t>80</t>
  </si>
  <si>
    <t>800</t>
  </si>
  <si>
    <t>61</t>
  </si>
  <si>
    <t>45</t>
  </si>
  <si>
    <t>05</t>
  </si>
  <si>
    <t>48</t>
  </si>
  <si>
    <t>02</t>
  </si>
  <si>
    <t>3054</t>
  </si>
  <si>
    <t>04</t>
  </si>
  <si>
    <t>105</t>
  </si>
  <si>
    <t>2059</t>
  </si>
  <si>
    <t>053</t>
  </si>
  <si>
    <t>65</t>
  </si>
  <si>
    <t>2215</t>
  </si>
  <si>
    <t>103</t>
  </si>
  <si>
    <t>42</t>
  </si>
  <si>
    <t>71</t>
  </si>
  <si>
    <t>72</t>
  </si>
  <si>
    <t>75</t>
  </si>
  <si>
    <t>66</t>
  </si>
  <si>
    <t>13</t>
  </si>
  <si>
    <t>11</t>
  </si>
  <si>
    <t>21</t>
  </si>
  <si>
    <t>51</t>
  </si>
  <si>
    <t>27</t>
  </si>
  <si>
    <t>4215</t>
  </si>
  <si>
    <t>106</t>
  </si>
  <si>
    <t>Sl No</t>
  </si>
  <si>
    <t>Code</t>
  </si>
  <si>
    <t>Amount proposed to be transferred from UDHD to Municipal ( letter date 5.6.2010)</t>
  </si>
  <si>
    <t>SPA</t>
  </si>
  <si>
    <t>(In Thousands of Rupees)</t>
  </si>
  <si>
    <t>Swarna Jayanti Shahari Rozgar Yojana                          (75:25% CSS)</t>
  </si>
  <si>
    <t>Construction of Working Women's Hostel at Jorethang (90:10 % CSS) (Central Share only)</t>
  </si>
  <si>
    <t>Upgradation &amp; beautification including strengthening of roads and jhora training works at Mangan</t>
  </si>
  <si>
    <t>Multi Layer Car Parking</t>
  </si>
  <si>
    <t>Upgradation of Melli Bazar, South Sikkim</t>
  </si>
  <si>
    <t>Infrastructure Development at Dentam Bazaar</t>
  </si>
  <si>
    <t>Upgradation of Makha Bazaar, East Sikkim</t>
  </si>
  <si>
    <t>Beautification &amp; Infrastructure Development of Rhenock Bazaar</t>
  </si>
  <si>
    <t>Beautification of Maniram - Bhanjyang in South Sikkim</t>
  </si>
  <si>
    <t>Covered Walkways &amp; Allied Facilities at Namnang, Gangtok</t>
  </si>
  <si>
    <t>Improvement &amp; Modification of Urban Roads in Gangtok (Inner City Roads)</t>
  </si>
  <si>
    <t>Upgradation of Yanggang Bazaar</t>
  </si>
  <si>
    <t>Upgradation of Namthang Bazaar</t>
  </si>
  <si>
    <t>Upgradation of Rinchenpong &amp; Kaluk Bazaar</t>
  </si>
  <si>
    <t>Construction of Green Lung Park at Jorethang in South Sikkim</t>
  </si>
  <si>
    <t>Construction of Kissan Bazaar at Gangtok, East Sikkim</t>
  </si>
  <si>
    <t>Construction of Kissan Bazaar at Namchi, South Sikkim</t>
  </si>
  <si>
    <t>State share</t>
  </si>
  <si>
    <t>A - General Services (b) Fiscal Services</t>
  </si>
  <si>
    <t>00.45.01</t>
  </si>
  <si>
    <t>00.45.02</t>
  </si>
  <si>
    <t>00.45.13</t>
  </si>
  <si>
    <t>00.45.27</t>
  </si>
  <si>
    <t>National Urban Livelihood Mission</t>
  </si>
  <si>
    <t>20.00.81</t>
  </si>
  <si>
    <t>Housing</t>
  </si>
  <si>
    <t>Assistance to Housing Board, Corporations etc.</t>
  </si>
  <si>
    <t>Sikkim Housing Board</t>
  </si>
  <si>
    <t>Rec</t>
  </si>
  <si>
    <t xml:space="preserve">Urban Development, 01.901-Deduct amount met from Sikkim Transport Infrastructure Development Fund
</t>
  </si>
  <si>
    <t xml:space="preserve">Swachh Bharat Mission </t>
  </si>
  <si>
    <t>Smart Cities</t>
  </si>
  <si>
    <t>Schemes under Ministry of Urban Development and HUPA</t>
  </si>
  <si>
    <t>81.00.81</t>
  </si>
  <si>
    <t>82.22.81</t>
  </si>
  <si>
    <t>Atal Mission for Rejuvenation and Urban Transformation (AMRUT)</t>
  </si>
  <si>
    <t>Atal Mission for Rejuvenation and Urban Transformation (AMRUT) (Central Share)</t>
  </si>
  <si>
    <t>Collection Charges- Entertainment Tax</t>
  </si>
  <si>
    <t>Collection Charges - Other Taxes and Duties</t>
  </si>
  <si>
    <t>Swachh Bharat Mission (Central Share)</t>
  </si>
  <si>
    <t>80.800</t>
  </si>
  <si>
    <t>42.45.02</t>
  </si>
  <si>
    <t>42.48.02</t>
  </si>
  <si>
    <t>URBAN DEVELOPMENT</t>
  </si>
  <si>
    <t>60.44.02</t>
  </si>
  <si>
    <t>Actuals</t>
  </si>
  <si>
    <t>Budget 
Estimate</t>
  </si>
  <si>
    <t xml:space="preserve">Repayment of Loan/ Interest </t>
  </si>
  <si>
    <t>M.H</t>
  </si>
  <si>
    <t>Capital Outlay on Housing</t>
  </si>
  <si>
    <t>Urban Housing</t>
  </si>
  <si>
    <t>B - Capital Account on Social Services</t>
  </si>
  <si>
    <t>(c) Capital Account Water Supply, Sanitation, Housing and Urban Development</t>
  </si>
  <si>
    <t>Integrated Development of Small and Medium Towns</t>
  </si>
  <si>
    <t>02.800</t>
  </si>
  <si>
    <t>73.45.81</t>
  </si>
  <si>
    <t>Gangtok Smart Cities (Central Share)</t>
  </si>
  <si>
    <t>73.48.81</t>
  </si>
  <si>
    <t>Namchi Smart Cities (Central Share)</t>
  </si>
  <si>
    <t>Maintenance and Repairs of Bazars under Gangtok District</t>
  </si>
  <si>
    <t>Gangtok District</t>
  </si>
  <si>
    <t>Maintenance and Repairs of Bazars under Namchi District</t>
  </si>
  <si>
    <t>Urban Development and Housing Department</t>
  </si>
  <si>
    <t>Namchi District</t>
  </si>
  <si>
    <t>Maintenance and Repairs of Bazars under Pakyong District</t>
  </si>
  <si>
    <t>60.67.02</t>
  </si>
  <si>
    <t>61.67.27</t>
  </si>
  <si>
    <t>Digitization of Town Planning Section</t>
  </si>
  <si>
    <t>Gyalshing District</t>
  </si>
  <si>
    <t>Awards for Cleanest Urban Local Body</t>
  </si>
  <si>
    <t>Medical Treatment</t>
  </si>
  <si>
    <t>Allowances</t>
  </si>
  <si>
    <t>Leave Travel Concession</t>
  </si>
  <si>
    <t>60.44.06</t>
  </si>
  <si>
    <t>60.44.07</t>
  </si>
  <si>
    <t>60.44.08</t>
  </si>
  <si>
    <t>Domestic Travel Expenses</t>
  </si>
  <si>
    <t>Foreign Travel Expenses</t>
  </si>
  <si>
    <t>60.44.12</t>
  </si>
  <si>
    <t>00.44.06</t>
  </si>
  <si>
    <t>00.44.07</t>
  </si>
  <si>
    <t>00.48.06</t>
  </si>
  <si>
    <t>00.48.07</t>
  </si>
  <si>
    <t>Materials and Supplies</t>
  </si>
  <si>
    <t>61.45.06</t>
  </si>
  <si>
    <t>61.45.07</t>
  </si>
  <si>
    <t>Other Revenue Expenditure</t>
  </si>
  <si>
    <t>61.45.49</t>
  </si>
  <si>
    <t>61.48.06</t>
  </si>
  <si>
    <t>61.48.07</t>
  </si>
  <si>
    <t>62.45.49</t>
  </si>
  <si>
    <t>00.45.06</t>
  </si>
  <si>
    <t>00.45.07</t>
  </si>
  <si>
    <t>60.44.24</t>
  </si>
  <si>
    <t>Fuel and Lubricants</t>
  </si>
  <si>
    <t>60.00.36</t>
  </si>
  <si>
    <t>Grant in Aid Salaries</t>
  </si>
  <si>
    <t>Namchi Smart Cities (State Share)</t>
  </si>
  <si>
    <t>73.48.82</t>
  </si>
  <si>
    <t>81.00.83</t>
  </si>
  <si>
    <t>81.00.84</t>
  </si>
  <si>
    <t>81.00.85</t>
  </si>
  <si>
    <t>81.00.86</t>
  </si>
  <si>
    <t>81.00.87</t>
  </si>
  <si>
    <t>81.00.88</t>
  </si>
  <si>
    <t>81.00.89</t>
  </si>
  <si>
    <t>81.00.90</t>
  </si>
  <si>
    <t>SBM Used Water Management (Central Share)</t>
  </si>
  <si>
    <t>SBM Used Water Management (State Share)</t>
  </si>
  <si>
    <t>SBM Solid Waste Management (Central Share)</t>
  </si>
  <si>
    <t>SBM Solid Waste Management (State Share)</t>
  </si>
  <si>
    <t>SBM Capacity Building, Skill Development &amp; Knowledge Management (Central Share)</t>
  </si>
  <si>
    <t>SBM Capacity Building, Skill Development &amp; Knowledge Management (State Share)</t>
  </si>
  <si>
    <t>82.22.84</t>
  </si>
  <si>
    <t>82.22.85</t>
  </si>
  <si>
    <t>82.22.86</t>
  </si>
  <si>
    <t>AMRUT 2.0 (90:10) (Central Share)</t>
  </si>
  <si>
    <t>AMRUT 2.0 (90:10) (State Share)</t>
  </si>
  <si>
    <t>AMRUT 2.0 100% (Central Share)</t>
  </si>
  <si>
    <t>60.00.49</t>
  </si>
  <si>
    <t>60.44.29</t>
  </si>
  <si>
    <t>Repair and Miantenance</t>
  </si>
  <si>
    <t>00.44.08</t>
  </si>
  <si>
    <t>00.44.19</t>
  </si>
  <si>
    <t>Digital Equipment</t>
  </si>
  <si>
    <t>00.44.09</t>
  </si>
  <si>
    <t>Training Expenses</t>
  </si>
  <si>
    <t>00.44.16</t>
  </si>
  <si>
    <t>Printing and Publications</t>
  </si>
  <si>
    <t>00.44.18</t>
  </si>
  <si>
    <t>Rent for others</t>
  </si>
  <si>
    <t>00.44.21</t>
  </si>
  <si>
    <t>00.44.24</t>
  </si>
  <si>
    <t>00.44.26</t>
  </si>
  <si>
    <t>Advertisemnt and Pubicity</t>
  </si>
  <si>
    <t>00.44.29</t>
  </si>
  <si>
    <t>Repair and Maintenance</t>
  </si>
  <si>
    <t>00.44.28</t>
  </si>
  <si>
    <t>Professional Services</t>
  </si>
  <si>
    <t>00.48.24</t>
  </si>
  <si>
    <t>00.48.29</t>
  </si>
  <si>
    <t>61.45.24</t>
  </si>
  <si>
    <t>61.45.29</t>
  </si>
  <si>
    <t>61.48.29</t>
  </si>
  <si>
    <t>61.48.24</t>
  </si>
  <si>
    <t>Urban Oriented Employment Programme</t>
  </si>
  <si>
    <t>National Urban Livelihood Mission (Central Share)</t>
  </si>
  <si>
    <t>01.190</t>
  </si>
  <si>
    <t>Assistance to Public Sector and Other Undertakings</t>
  </si>
  <si>
    <t xml:space="preserve">Sikkim Urban Development Agency (SUDA) </t>
  </si>
  <si>
    <t xml:space="preserve"> </t>
  </si>
  <si>
    <t>81.00.91</t>
  </si>
  <si>
    <t>81.00.92</t>
  </si>
  <si>
    <t>SBM Toilet Construction (Central Share)</t>
  </si>
  <si>
    <t>SBM Toilet Construction (State Share)</t>
  </si>
  <si>
    <t>Beautification of Towns with Flowers</t>
  </si>
  <si>
    <t>62.60.49</t>
  </si>
  <si>
    <t xml:space="preserve">Regional Facility for Solid Waste Treatment and Disposal Project at Sipsu </t>
  </si>
  <si>
    <t>76.00.73</t>
  </si>
  <si>
    <t>Infrastructural Assets</t>
  </si>
  <si>
    <t>Upgradation and Beautification of Melli Bazar</t>
  </si>
  <si>
    <t>48.61.60</t>
  </si>
  <si>
    <t>Other Capital Expenditure</t>
  </si>
  <si>
    <t>60.61.40</t>
  </si>
  <si>
    <t>Awards and Prizes</t>
  </si>
  <si>
    <t>Pakyong District</t>
  </si>
  <si>
    <t>Construction of Super Market at Rhenock</t>
  </si>
  <si>
    <t>Box Drain, Sewerage System in MG Marg and Surrounding Gangtok</t>
  </si>
  <si>
    <t>45.60.60</t>
  </si>
  <si>
    <t>Playgound and Recreation Park at Amar Gram, Phala Gaon</t>
  </si>
  <si>
    <t>45.61.60</t>
  </si>
  <si>
    <t>Various Beautification Works</t>
  </si>
  <si>
    <t>Soreng District</t>
  </si>
  <si>
    <t>46.60.60</t>
  </si>
  <si>
    <t>Infrastructural Development of Labdang</t>
  </si>
  <si>
    <t>Upgradation of Road and Side Drain at Majhi Gaon Circular Road, Jorethang</t>
  </si>
  <si>
    <t>00.45.29</t>
  </si>
  <si>
    <t>48.64.60</t>
  </si>
  <si>
    <t>48.65.60</t>
  </si>
  <si>
    <t>44.63.60</t>
  </si>
  <si>
    <t>Beautification of Various Bazars</t>
  </si>
  <si>
    <t>Kisan Bazar, Gangtok</t>
  </si>
  <si>
    <t>45.62.72</t>
  </si>
  <si>
    <t>Buildings and Structures</t>
  </si>
  <si>
    <t>49.60.72</t>
  </si>
  <si>
    <t>44.62.60</t>
  </si>
  <si>
    <t>Repairs and Maintenance</t>
  </si>
  <si>
    <t>SBM IEC &amp; Behavioural Change (Central Share)</t>
  </si>
  <si>
    <t>SBM IEC &amp; Behavioural Change (State Share)</t>
  </si>
  <si>
    <t>Construction of Open Car Parking at Namthang</t>
  </si>
  <si>
    <t>2024-25</t>
  </si>
  <si>
    <t>60.44.49</t>
  </si>
  <si>
    <t>82.22.87</t>
  </si>
  <si>
    <t>GIS for AMRUT 2.0 (Central Share)</t>
  </si>
  <si>
    <t>Beautification of Other Various Bazars</t>
  </si>
  <si>
    <t>44.73.60</t>
  </si>
  <si>
    <t>Feeder Road - SCA for Capital Investment - Part III</t>
  </si>
  <si>
    <t>44.67.73</t>
  </si>
  <si>
    <t>44.72.78</t>
  </si>
  <si>
    <t>Land</t>
  </si>
  <si>
    <t xml:space="preserve">Upgradation of Road from Greendale Deadend at Lower Gairi Gaon and Improvement of ICAR Road </t>
  </si>
  <si>
    <t>45.64.73</t>
  </si>
  <si>
    <t>Beautification of Dentam Bazar at Maneybong Dentam</t>
  </si>
  <si>
    <t>46.61.73</t>
  </si>
  <si>
    <t>Construction of Road to Ugen Choeling Gumpa from Jorethang and Construction and Upgradation of Internal Road at Gairi Gaon, Jorethang</t>
  </si>
  <si>
    <t>48.66.73</t>
  </si>
  <si>
    <t>Basic Infrastructure Development Beautification and Construction of Public Toilet at Sombaria under Daramdin</t>
  </si>
  <si>
    <t>50.61.73</t>
  </si>
  <si>
    <t>Effective Treatment of Fresh Municipal Solid Waste at Martam</t>
  </si>
  <si>
    <t>84.00.73</t>
  </si>
  <si>
    <t>Beautification and Upgradation of Rorathang Bazar</t>
  </si>
  <si>
    <t>49.61.72</t>
  </si>
  <si>
    <t>Road from Tiny Pearls to Adampool</t>
  </si>
  <si>
    <t>45.65.73</t>
  </si>
  <si>
    <t>60.71.49</t>
  </si>
  <si>
    <t>00.00.51</t>
  </si>
  <si>
    <t>Wellness Park - Phase I</t>
  </si>
  <si>
    <t>44.74.60</t>
  </si>
  <si>
    <t>Construction of Parking yard at Sang Bazar</t>
  </si>
  <si>
    <t>45.66.73</t>
  </si>
  <si>
    <t>Foot Over Bridge at Police Head Quarters and Hungry Jack Point</t>
  </si>
  <si>
    <t>44.75.60</t>
  </si>
  <si>
    <t>00.44.49</t>
  </si>
  <si>
    <t>Construction of Exit Road from Parking Plaza to NH 510 at Ravangla Bazar</t>
  </si>
  <si>
    <t>48.67.73</t>
  </si>
  <si>
    <t>Capital Outlay on Water Supply and Sanitation</t>
  </si>
  <si>
    <t>Water Supply</t>
  </si>
  <si>
    <t>01.102</t>
  </si>
  <si>
    <t>Urban Water Supply</t>
  </si>
  <si>
    <t>Strengthening and Augumentation of Water Supply at Gangtok</t>
  </si>
  <si>
    <t>Construction of Drainage System and Upgradation of Existing Road at Jorethang</t>
  </si>
  <si>
    <t>48.68.73</t>
  </si>
  <si>
    <t>Construction of Footover Bridge from Old Bridge to Hospital Dara at Singtam</t>
  </si>
  <si>
    <t>45.67.73</t>
  </si>
  <si>
    <t>Construction of Low Cost Car Parking at Cho Dzho Lake, Ravangla under Barfung Constitutency</t>
  </si>
  <si>
    <t>Buildings and Structure</t>
  </si>
  <si>
    <t>48.69.72</t>
  </si>
  <si>
    <t>Carpeting of road in and around Rhenock Bazar</t>
  </si>
  <si>
    <t>49.62.73</t>
  </si>
  <si>
    <t>Construction of Open Car Parking and Public Utility Centre at Yangang Baazar</t>
  </si>
  <si>
    <t>48.70.72</t>
  </si>
  <si>
    <t>63.00.49</t>
  </si>
  <si>
    <t>60.00.60</t>
  </si>
  <si>
    <t xml:space="preserve"> Sikkim Garib Awas Yojana-Urban</t>
  </si>
  <si>
    <t>80.00.60</t>
  </si>
  <si>
    <t>Multi Level Car Parking-cum-Commercial Development at Old West Point School Area</t>
  </si>
  <si>
    <t>44.76.60</t>
  </si>
  <si>
    <t>Minor Civil and Electric Works</t>
  </si>
  <si>
    <t xml:space="preserve"> Revised 
Estimate</t>
  </si>
  <si>
    <t>2025-26</t>
  </si>
  <si>
    <t>65.80.49</t>
  </si>
  <si>
    <t>SLTC/ CLTC (90:10)</t>
  </si>
  <si>
    <t>65.81.49</t>
  </si>
  <si>
    <t>65.82.49</t>
  </si>
  <si>
    <t>A &amp; OE (90:10)</t>
  </si>
  <si>
    <t>65.83.49</t>
  </si>
  <si>
    <t>National Urban Livelihood Mission 2.0 (Central Share)</t>
  </si>
  <si>
    <t>21.00.49</t>
  </si>
  <si>
    <t>62</t>
  </si>
  <si>
    <t>Golden Jubilee Celebrations of Statehood</t>
  </si>
  <si>
    <t>60.62.49</t>
  </si>
  <si>
    <t>Swarna Jayanti Maitreya Manjari, at Ridge Road Gangtok (SCA)</t>
  </si>
  <si>
    <t>45.68.72</t>
  </si>
  <si>
    <t>Strengthening and augmentation of Gangtok Water Supply Distribution including Construction of new water tank at SLA complex (SCA)</t>
  </si>
  <si>
    <t>45.69.73</t>
  </si>
  <si>
    <t>Improvement of roads, beautification and providing other allied facilities at Yangang Bazaar, Namchi</t>
  </si>
  <si>
    <t>48.71.72</t>
  </si>
  <si>
    <t>Road Carpeting and Drainage Improvement and Facelifting along Jorethang Road</t>
  </si>
  <si>
    <t>48.72.73</t>
  </si>
  <si>
    <t>Sikkim Integrated Urban Development Project- ADB (Central Share)</t>
  </si>
  <si>
    <t>73.31.73</t>
  </si>
  <si>
    <t>81.00.93</t>
  </si>
  <si>
    <t>Legacy Waste Remediation (Central Share)</t>
  </si>
  <si>
    <t>City Investments to Innovate, Integrate and Sustain (CITIIS) 2.0 (Central Share)</t>
  </si>
  <si>
    <t>73.45.83</t>
  </si>
  <si>
    <t>Project under ADB</t>
  </si>
  <si>
    <t>44.77.60</t>
  </si>
  <si>
    <t>Pradhan Mantri Awas Yojana- Urban 2.0 (State Share)</t>
  </si>
  <si>
    <t>66.00.49</t>
  </si>
  <si>
    <t>Deendayal Jan Aajeevika Yojana (Shehari) (Central Share)</t>
  </si>
  <si>
    <t>Deendayal Jan Aajeevika Yojana (Shehari) (State Share)</t>
  </si>
  <si>
    <t>22.00.49</t>
  </si>
  <si>
    <t>Solid Waste Treatment Project for Mangan</t>
  </si>
  <si>
    <t>86.00.73</t>
  </si>
  <si>
    <t>Establishment of Administrative Centre at Chakung, Soreng District</t>
  </si>
  <si>
    <t>50.62.73</t>
  </si>
  <si>
    <t xml:space="preserve">Carpeting works, box drain and protective works from Gumpa dara via Legsey to Bega </t>
  </si>
  <si>
    <t>46.62.73</t>
  </si>
  <si>
    <t>Cable Car as Public Transport for Gangtok on PPP Mode</t>
  </si>
  <si>
    <t>44.79.60</t>
  </si>
  <si>
    <t>I. Estimate of the amount required in the year ending 31st March, 2027 to defray the charges in respect of Urban Development</t>
  </si>
  <si>
    <t>2026-27</t>
  </si>
  <si>
    <t>Roads &amp; Bridges 04.911- Deduct recoveries of over payments</t>
  </si>
  <si>
    <t xml:space="preserve">AMRUT (Atal Mission for Rejuvenation and Urban Transformation) </t>
  </si>
  <si>
    <t>83.20.49</t>
  </si>
  <si>
    <t>83.21.49</t>
  </si>
  <si>
    <t>83.22.49</t>
  </si>
  <si>
    <t>83.23.49</t>
  </si>
  <si>
    <t>81.20.49</t>
  </si>
  <si>
    <t>81.21.49</t>
  </si>
  <si>
    <t>81.22.49</t>
  </si>
  <si>
    <t>81.23.49</t>
  </si>
  <si>
    <t>81.24.49</t>
  </si>
  <si>
    <t>Toilet Construction (90:10) (Central Share)</t>
  </si>
  <si>
    <t>Toilet Construction (90:10) (State Share)</t>
  </si>
  <si>
    <t>Used Water Management (90:10) (Central Share)</t>
  </si>
  <si>
    <t>Used Water Management (90:10) (State Share)</t>
  </si>
  <si>
    <t xml:space="preserve">Solid Waste Management (90:10) (Central Share) </t>
  </si>
  <si>
    <t xml:space="preserve">Solid Waste Management (90:10) (State Share) </t>
  </si>
  <si>
    <t>81.25.49</t>
  </si>
  <si>
    <t>81.26.49</t>
  </si>
  <si>
    <t xml:space="preserve">Capacity Building, Skill Development &amp; Knowledge Management (90:10) (Central Share) </t>
  </si>
  <si>
    <t xml:space="preserve">IEC &amp; Behavioural Change (90:10) (State Share) </t>
  </si>
  <si>
    <t xml:space="preserve">IEC &amp; Behavioural Change (90:10) (Central Share) </t>
  </si>
  <si>
    <t>81.27.49</t>
  </si>
  <si>
    <t xml:space="preserve">Capacity Building, Skill Development &amp; Knowledge Management (90:10) (State Share) </t>
  </si>
  <si>
    <t>81.28.49</t>
  </si>
  <si>
    <t>State Capital Development</t>
  </si>
  <si>
    <t>01.051</t>
  </si>
  <si>
    <t>Redevelopment of Ridge Precinct at Ridge Road, Gangtok (SASCI)</t>
  </si>
  <si>
    <t>45.60.73</t>
  </si>
  <si>
    <t>Up-gradation of Subsidence Zone of Dr. BR Ambedkar Road, near Old Thumi School Junction, Sichey, Gangtok (SASCI)</t>
  </si>
  <si>
    <t>45.61.73</t>
  </si>
  <si>
    <t>State of Art Facilities for mechanized solid waste management for Segregrating, Packaging and Incineration (SASCI)</t>
  </si>
  <si>
    <t>45.62.73</t>
  </si>
  <si>
    <t>Others (including establishment of techinal cells, SLTC/ CLTC, IEC, Social Audit, etc.</t>
  </si>
  <si>
    <t>65.84.49</t>
  </si>
  <si>
    <t>23.00.49</t>
  </si>
  <si>
    <t xml:space="preserve">Beneficiary Led Construction </t>
  </si>
  <si>
    <t xml:space="preserve">SLTC/ CLTC (90:10) </t>
  </si>
  <si>
    <t xml:space="preserve">IEC (90:10) </t>
  </si>
  <si>
    <t xml:space="preserve">Others (including establishment of techinal cells, SLTC/ CLTC, IEC, Social Audit, etc. </t>
  </si>
  <si>
    <t>Pradhan Mantri Awas Yojana- Urban 2.0 
(Central Share)</t>
  </si>
  <si>
    <t>National Urban Livelihood Mission 2.0 (State Share)</t>
  </si>
  <si>
    <t>24.00.49</t>
  </si>
  <si>
    <t>48.73.73</t>
  </si>
  <si>
    <t>48.74.73</t>
  </si>
  <si>
    <t>Construction of Town Hall at Rangpo</t>
  </si>
  <si>
    <t>49.63.73</t>
  </si>
  <si>
    <t>46.63.73</t>
  </si>
  <si>
    <t>Construction of Parking Yard, Haat Shed, Pedistrian Track and Upgradation of Roads &amp; Drainange System at Tashiding</t>
  </si>
  <si>
    <t>Upgradation, Restoration, Infrastructure Improvement and other Developmental Works under Urban Development</t>
  </si>
  <si>
    <t>45.71.73</t>
  </si>
  <si>
    <t>46.64.73</t>
  </si>
  <si>
    <t>Emoluments of Chairpersons, Advisors &amp; OSDs</t>
  </si>
  <si>
    <t>63</t>
  </si>
  <si>
    <t>60.63.49</t>
  </si>
  <si>
    <t>Sikkim Integrated Urban Development Project- ADB (Counterpart Funding)</t>
  </si>
  <si>
    <t>44.78.60</t>
  </si>
  <si>
    <t>42.60.49</t>
  </si>
  <si>
    <t>42.61.49</t>
  </si>
  <si>
    <t>44.60.49</t>
  </si>
  <si>
    <t>81.29.49</t>
  </si>
  <si>
    <t>44.80.60</t>
  </si>
  <si>
    <t>44.80.78</t>
  </si>
  <si>
    <t>Tribal Area Sub-plan</t>
  </si>
  <si>
    <t>Construction of car Park at Lachen</t>
  </si>
  <si>
    <t>60.00.73</t>
  </si>
  <si>
    <t>44.81.60</t>
  </si>
  <si>
    <t>Various Upgardation and Beautification Works at Ridge Park and SJMM</t>
  </si>
  <si>
    <t>Car Park and Amenities at Namthang Bazar</t>
  </si>
  <si>
    <t>Rural Marketing Complex at Tashiding Bazar</t>
  </si>
  <si>
    <t>46.64.78</t>
  </si>
  <si>
    <t>Kranti Bazar (Malbasey Ward), Singithang- Omchung GPU, Gyalshing District</t>
  </si>
  <si>
    <t>Waste Treatment Plant at Martam, under Martam- Rumtek Constituency</t>
  </si>
  <si>
    <t xml:space="preserve">Construction of Footover Bridges </t>
  </si>
  <si>
    <t>Parking Plaza cum Community Hall at Dentam Bazar</t>
  </si>
  <si>
    <t>46.66.73</t>
  </si>
  <si>
    <t>46.65.73</t>
  </si>
  <si>
    <t>Upgradation and Carpeting of Singtam and Namchi Bazar</t>
  </si>
  <si>
    <t>44.82.60</t>
  </si>
  <si>
    <t>Construction of Various Shops with parking facilities at Rinchenpong Bazar</t>
  </si>
  <si>
    <t>50.63.73</t>
  </si>
  <si>
    <t>Construction of waiting shed near Fire Station at Jorethang</t>
  </si>
  <si>
    <t>Dhribri Bazar near Power Station, Jorethang</t>
  </si>
  <si>
    <t>48.75.73</t>
  </si>
  <si>
    <t>48.76.73</t>
  </si>
  <si>
    <t>Construction of Ticket and Passeger Waiting Shed at Yangang Bazar</t>
  </si>
  <si>
    <t>48.77.73</t>
  </si>
  <si>
    <t>Construction of Multi-Storyed Building, Toilet, Waiting Shed, Restaurant at Tadong</t>
  </si>
  <si>
    <t>45.74.73</t>
  </si>
  <si>
    <t>Construction of footpath and drainage at Majhi Goan in Jorethang</t>
  </si>
  <si>
    <t xml:space="preserve">Construction of Footpaths at various places </t>
  </si>
  <si>
    <t>45.75.73</t>
  </si>
  <si>
    <t>Construction of Community Hall in Lal Market (Namnang)</t>
  </si>
  <si>
    <t>Construction of road from Phewa Busty to Indira By-pass</t>
  </si>
  <si>
    <t>45.77.73</t>
  </si>
  <si>
    <t>45.76.73</t>
  </si>
  <si>
    <t>66.80.49</t>
  </si>
  <si>
    <t>Affordable Housing in Partnership (AHP)</t>
  </si>
  <si>
    <t>66.81.49</t>
  </si>
  <si>
    <t>65.85.49</t>
  </si>
  <si>
    <t>66.82.49</t>
  </si>
  <si>
    <t>44.00.71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</si>
</sst>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0_)"/>
    <numFmt numFmtId="165" formatCode="00#"/>
    <numFmt numFmtId="166" formatCode="0#"/>
    <numFmt numFmtId="167" formatCode="##"/>
    <numFmt numFmtId="168" formatCode="0000##"/>
    <numFmt numFmtId="169" formatCode="00000#"/>
    <numFmt numFmtId="170" formatCode="00.###"/>
    <numFmt numFmtId="171" formatCode="00.#00"/>
    <numFmt numFmtId="172" formatCode="0#.###"/>
    <numFmt numFmtId="173" formatCode="00.000"/>
    <numFmt numFmtId="174" formatCode="#0.0##"/>
    <numFmt numFmtId="175" formatCode="00"/>
  </numFmts>
  <fonts count="10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8"/>
      <name val="Arial"/>
      <family val="2"/>
    </font>
    <font>
      <sz val="10"/>
      <name val="Times New Roman"/>
      <family val="1"/>
    </font>
    <font>
      <sz val="11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164" fontId="2" fillId="0" borderId="0"/>
    <xf numFmtId="167" fontId="2" fillId="0" borderId="0"/>
    <xf numFmtId="0" fontId="2" fillId="0" borderId="0"/>
  </cellStyleXfs>
  <cellXfs count="25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right"/>
    </xf>
    <xf numFmtId="2" fontId="5" fillId="0" borderId="2" xfId="0" applyNumberFormat="1" applyFont="1" applyFill="1" applyBorder="1" applyAlignment="1">
      <alignment vertical="top"/>
    </xf>
    <xf numFmtId="0" fontId="6" fillId="0" borderId="2" xfId="0" applyFont="1" applyBorder="1" applyAlignment="1">
      <alignment vertical="top" wrapText="1"/>
    </xf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64" fontId="4" fillId="0" borderId="2" xfId="11" applyNumberFormat="1" applyFont="1" applyFill="1" applyBorder="1" applyAlignment="1" applyProtection="1">
      <alignment horizontal="left" vertical="top" wrapText="1"/>
    </xf>
    <xf numFmtId="0" fontId="4" fillId="0" borderId="2" xfId="10" applyFont="1" applyFill="1" applyBorder="1" applyAlignment="1" applyProtection="1">
      <alignment horizontal="left" vertical="top" wrapText="1"/>
    </xf>
    <xf numFmtId="0" fontId="4" fillId="0" borderId="2" xfId="5" applyFont="1" applyFill="1" applyBorder="1" applyAlignment="1" applyProtection="1">
      <alignment horizontal="left" vertical="top" wrapText="1"/>
    </xf>
    <xf numFmtId="0" fontId="4" fillId="0" borderId="2" xfId="6" applyFont="1" applyFill="1" applyBorder="1" applyAlignment="1" applyProtection="1">
      <alignment horizontal="left" vertical="top" wrapText="1"/>
    </xf>
    <xf numFmtId="0" fontId="0" fillId="2" borderId="2" xfId="0" applyFill="1" applyBorder="1"/>
    <xf numFmtId="0" fontId="4" fillId="0" borderId="3" xfId="8" applyFont="1" applyFill="1" applyBorder="1" applyAlignment="1" applyProtection="1">
      <alignment horizontal="left"/>
    </xf>
    <xf numFmtId="0" fontId="4" fillId="0" borderId="0" xfId="3" applyFont="1" applyFill="1" applyBorder="1" applyAlignment="1">
      <alignment vertical="top" wrapText="1"/>
    </xf>
    <xf numFmtId="0" fontId="4" fillId="0" borderId="0" xfId="3" applyNumberFormat="1" applyFont="1" applyFill="1" applyBorder="1"/>
    <xf numFmtId="0" fontId="8" fillId="0" borderId="0" xfId="3" applyNumberFormat="1" applyFont="1" applyFill="1" applyBorder="1" applyAlignment="1" applyProtection="1">
      <alignment horizontal="center"/>
    </xf>
    <xf numFmtId="0" fontId="4" fillId="0" borderId="0" xfId="3" applyFont="1" applyFill="1"/>
    <xf numFmtId="0" fontId="4" fillId="0" borderId="0" xfId="3" applyFont="1" applyFill="1" applyAlignment="1">
      <alignment vertical="top" wrapText="1"/>
    </xf>
    <xf numFmtId="0" fontId="4" fillId="0" borderId="0" xfId="3" applyFont="1" applyFill="1" applyAlignment="1">
      <alignment horizontal="right"/>
    </xf>
    <xf numFmtId="0" fontId="8" fillId="0" borderId="0" xfId="3" applyNumberFormat="1" applyFont="1" applyFill="1" applyAlignment="1" applyProtection="1">
      <alignment horizontal="center"/>
    </xf>
    <xf numFmtId="0" fontId="4" fillId="0" borderId="0" xfId="3" applyNumberFormat="1" applyFont="1" applyFill="1" applyAlignment="1">
      <alignment horizontal="right"/>
    </xf>
    <xf numFmtId="0" fontId="8" fillId="0" borderId="0" xfId="3" applyNumberFormat="1" applyFont="1" applyFill="1" applyAlignment="1">
      <alignment horizontal="center"/>
    </xf>
    <xf numFmtId="0" fontId="4" fillId="0" borderId="0" xfId="3" applyNumberFormat="1" applyFont="1" applyFill="1"/>
    <xf numFmtId="0" fontId="4" fillId="0" borderId="0" xfId="3" applyFont="1" applyFill="1" applyAlignment="1" applyProtection="1">
      <alignment horizontal="left"/>
    </xf>
    <xf numFmtId="0" fontId="4" fillId="0" borderId="0" xfId="3" applyNumberFormat="1" applyFont="1" applyFill="1" applyAlignment="1" applyProtection="1">
      <alignment horizontal="right"/>
    </xf>
    <xf numFmtId="0" fontId="4" fillId="0" borderId="0" xfId="3" applyNumberFormat="1" applyFont="1" applyFill="1" applyAlignment="1" applyProtection="1">
      <alignment horizontal="left"/>
    </xf>
    <xf numFmtId="0" fontId="4" fillId="0" borderId="0" xfId="10" applyNumberFormat="1" applyFont="1" applyFill="1" applyAlignment="1" applyProtection="1">
      <alignment horizontal="left"/>
    </xf>
    <xf numFmtId="0" fontId="4" fillId="0" borderId="0" xfId="11" applyNumberFormat="1" applyFont="1" applyFill="1" applyAlignment="1" applyProtection="1"/>
    <xf numFmtId="0" fontId="4" fillId="0" borderId="0" xfId="7" applyFont="1" applyFill="1" applyAlignment="1" applyProtection="1"/>
    <xf numFmtId="0" fontId="4" fillId="0" borderId="0" xfId="3" applyNumberFormat="1" applyFont="1" applyFill="1" applyAlignment="1">
      <alignment horizontal="center"/>
    </xf>
    <xf numFmtId="0" fontId="4" fillId="0" borderId="0" xfId="7" applyFont="1" applyFill="1" applyAlignment="1">
      <alignment vertical="top" wrapText="1"/>
    </xf>
    <xf numFmtId="0" fontId="8" fillId="0" borderId="0" xfId="4" applyNumberFormat="1" applyFont="1" applyFill="1" applyBorder="1" applyAlignment="1" applyProtection="1">
      <alignment horizontal="center"/>
    </xf>
    <xf numFmtId="0" fontId="8" fillId="0" borderId="0" xfId="3" applyNumberFormat="1" applyFont="1" applyFill="1" applyAlignment="1">
      <alignment horizontal="right"/>
    </xf>
    <xf numFmtId="0" fontId="4" fillId="0" borderId="0" xfId="9" applyFont="1" applyFill="1" applyBorder="1" applyAlignment="1" applyProtection="1">
      <alignment horizontal="right" vertical="top" wrapText="1"/>
    </xf>
    <xf numFmtId="0" fontId="4" fillId="0" borderId="3" xfId="8" applyNumberFormat="1" applyFont="1" applyFill="1" applyBorder="1" applyProtection="1"/>
    <xf numFmtId="0" fontId="9" fillId="0" borderId="3" xfId="8" applyNumberFormat="1" applyFont="1" applyFill="1" applyBorder="1" applyAlignment="1" applyProtection="1">
      <alignment horizontal="right"/>
    </xf>
    <xf numFmtId="0" fontId="4" fillId="0" borderId="0" xfId="5" applyFont="1" applyFill="1" applyAlignment="1">
      <alignment vertical="top" wrapText="1"/>
    </xf>
    <xf numFmtId="0" fontId="8" fillId="0" borderId="0" xfId="5" applyFont="1" applyFill="1" applyAlignment="1" applyProtection="1">
      <alignment horizontal="left" vertical="top" wrapText="1"/>
    </xf>
    <xf numFmtId="0" fontId="4" fillId="0" borderId="0" xfId="5" applyNumberFormat="1" applyFont="1" applyFill="1" applyAlignment="1" applyProtection="1">
      <alignment horizontal="right"/>
    </xf>
    <xf numFmtId="0" fontId="4" fillId="0" borderId="0" xfId="5" applyFont="1" applyFill="1" applyBorder="1" applyAlignment="1">
      <alignment vertical="top" wrapText="1"/>
    </xf>
    <xf numFmtId="0" fontId="8" fillId="0" borderId="0" xfId="5" applyFont="1" applyFill="1" applyBorder="1" applyAlignment="1">
      <alignment vertical="top" wrapText="1"/>
    </xf>
    <xf numFmtId="0" fontId="8" fillId="0" borderId="0" xfId="5" applyFont="1" applyFill="1" applyBorder="1" applyAlignment="1" applyProtection="1">
      <alignment horizontal="left" vertical="top" wrapText="1"/>
    </xf>
    <xf numFmtId="0" fontId="4" fillId="0" borderId="0" xfId="5" applyNumberFormat="1" applyFont="1" applyFill="1" applyAlignment="1">
      <alignment horizontal="right"/>
    </xf>
    <xf numFmtId="170" fontId="8" fillId="0" borderId="0" xfId="5" applyNumberFormat="1" applyFont="1" applyFill="1" applyBorder="1" applyAlignment="1">
      <alignment vertical="top" wrapText="1"/>
    </xf>
    <xf numFmtId="0" fontId="4" fillId="0" borderId="0" xfId="5" applyNumberFormat="1" applyFont="1" applyFill="1" applyBorder="1" applyAlignment="1">
      <alignment horizontal="right"/>
    </xf>
    <xf numFmtId="167" fontId="4" fillId="0" borderId="0" xfId="10" applyNumberFormat="1" applyFont="1" applyFill="1" applyBorder="1" applyAlignment="1">
      <alignment vertical="top" wrapText="1"/>
    </xf>
    <xf numFmtId="0" fontId="4" fillId="0" borderId="0" xfId="5" applyFont="1" applyFill="1" applyBorder="1" applyAlignment="1" applyProtection="1">
      <alignment horizontal="left" vertical="top" wrapText="1"/>
    </xf>
    <xf numFmtId="0" fontId="4" fillId="0" borderId="0" xfId="5" applyFont="1" applyFill="1" applyBorder="1" applyAlignment="1" applyProtection="1">
      <alignment horizontal="left" vertical="center" wrapText="1"/>
    </xf>
    <xf numFmtId="0" fontId="4" fillId="0" borderId="3" xfId="5" applyNumberFormat="1" applyFont="1" applyFill="1" applyBorder="1" applyAlignment="1" applyProtection="1">
      <alignment horizontal="right"/>
    </xf>
    <xf numFmtId="0" fontId="4" fillId="0" borderId="3" xfId="5" applyFont="1" applyFill="1" applyBorder="1" applyAlignment="1">
      <alignment vertical="top" wrapText="1"/>
    </xf>
    <xf numFmtId="0" fontId="8" fillId="0" borderId="3" xfId="5" applyFont="1" applyFill="1" applyBorder="1" applyAlignment="1" applyProtection="1">
      <alignment horizontal="left" vertical="top" wrapText="1"/>
    </xf>
    <xf numFmtId="0" fontId="4" fillId="0" borderId="1" xfId="5" applyNumberFormat="1" applyFont="1" applyFill="1" applyBorder="1" applyAlignment="1">
      <alignment horizontal="right"/>
    </xf>
    <xf numFmtId="0" fontId="4" fillId="0" borderId="0" xfId="5" applyNumberFormat="1" applyFont="1" applyFill="1" applyBorder="1" applyAlignment="1" applyProtection="1">
      <alignment horizontal="right"/>
    </xf>
    <xf numFmtId="171" fontId="8" fillId="0" borderId="0" xfId="5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right" wrapText="1"/>
    </xf>
    <xf numFmtId="0" fontId="8" fillId="0" borderId="0" xfId="10" applyFont="1" applyFill="1" applyBorder="1" applyAlignment="1">
      <alignment vertical="top" wrapText="1"/>
    </xf>
    <xf numFmtId="0" fontId="8" fillId="0" borderId="0" xfId="10" applyFont="1" applyFill="1" applyBorder="1" applyAlignment="1" applyProtection="1">
      <alignment horizontal="left" vertical="top" wrapText="1"/>
    </xf>
    <xf numFmtId="0" fontId="4" fillId="0" borderId="0" xfId="10" applyFont="1" applyFill="1" applyBorder="1" applyAlignment="1">
      <alignment vertical="top" wrapText="1"/>
    </xf>
    <xf numFmtId="0" fontId="4" fillId="0" borderId="0" xfId="10" applyFont="1" applyFill="1" applyBorder="1" applyAlignment="1" applyProtection="1">
      <alignment horizontal="left" vertical="top" wrapText="1"/>
    </xf>
    <xf numFmtId="174" fontId="8" fillId="0" borderId="0" xfId="10" applyNumberFormat="1" applyFont="1" applyFill="1" applyBorder="1" applyAlignment="1">
      <alignment vertical="top" wrapText="1"/>
    </xf>
    <xf numFmtId="166" fontId="4" fillId="0" borderId="0" xfId="7" applyNumberFormat="1" applyFont="1" applyFill="1" applyBorder="1" applyAlignment="1">
      <alignment vertical="top"/>
    </xf>
    <xf numFmtId="0" fontId="4" fillId="0" borderId="0" xfId="10" applyFont="1" applyFill="1" applyBorder="1" applyAlignment="1" applyProtection="1">
      <alignment horizontal="left" vertical="center" wrapText="1"/>
    </xf>
    <xf numFmtId="0" fontId="4" fillId="0" borderId="1" xfId="5" applyNumberFormat="1" applyFont="1" applyFill="1" applyBorder="1" applyAlignment="1" applyProtection="1">
      <alignment horizontal="right"/>
    </xf>
    <xf numFmtId="166" fontId="4" fillId="0" borderId="0" xfId="7" applyNumberFormat="1" applyFont="1" applyFill="1" applyBorder="1" applyAlignment="1">
      <alignment horizontal="right" vertical="top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1" xfId="10" applyNumberFormat="1" applyFont="1" applyFill="1" applyBorder="1" applyAlignment="1" applyProtection="1">
      <alignment horizontal="right" wrapText="1"/>
    </xf>
    <xf numFmtId="0" fontId="4" fillId="0" borderId="0" xfId="5" applyNumberFormat="1" applyFont="1" applyFill="1" applyBorder="1" applyAlignment="1" applyProtection="1">
      <alignment horizontal="right" wrapText="1"/>
    </xf>
    <xf numFmtId="166" fontId="4" fillId="0" borderId="0" xfId="5" applyNumberFormat="1" applyFont="1" applyFill="1" applyBorder="1" applyAlignment="1">
      <alignment vertical="top" wrapText="1"/>
    </xf>
    <xf numFmtId="0" fontId="4" fillId="0" borderId="0" xfId="5" applyNumberFormat="1" applyFont="1" applyFill="1" applyAlignment="1">
      <alignment horizontal="right" wrapText="1"/>
    </xf>
    <xf numFmtId="172" fontId="8" fillId="0" borderId="0" xfId="5" applyNumberFormat="1" applyFont="1" applyFill="1" applyBorder="1" applyAlignment="1">
      <alignment vertical="top" wrapText="1"/>
    </xf>
    <xf numFmtId="0" fontId="4" fillId="0" borderId="0" xfId="5" applyNumberFormat="1" applyFont="1" applyFill="1" applyBorder="1" applyAlignment="1">
      <alignment horizontal="right" wrapText="1"/>
    </xf>
    <xf numFmtId="0" fontId="4" fillId="0" borderId="0" xfId="5" applyNumberFormat="1" applyFont="1" applyFill="1" applyAlignment="1" applyProtection="1">
      <alignment horizontal="right" wrapText="1"/>
    </xf>
    <xf numFmtId="0" fontId="4" fillId="0" borderId="0" xfId="1" applyNumberFormat="1" applyFont="1" applyFill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0" xfId="5" applyNumberFormat="1" applyFont="1" applyFill="1" applyBorder="1" applyAlignment="1">
      <alignment horizontal="right" vertical="top" wrapText="1"/>
    </xf>
    <xf numFmtId="0" fontId="4" fillId="0" borderId="1" xfId="5" applyNumberFormat="1" applyFont="1" applyFill="1" applyBorder="1" applyAlignment="1" applyProtection="1">
      <alignment horizontal="right" wrapText="1"/>
    </xf>
    <xf numFmtId="0" fontId="4" fillId="0" borderId="3" xfId="5" applyNumberFormat="1" applyFont="1" applyFill="1" applyBorder="1" applyAlignment="1" applyProtection="1">
      <alignment horizontal="right" wrapText="1"/>
    </xf>
    <xf numFmtId="0" fontId="8" fillId="0" borderId="3" xfId="5" applyFont="1" applyFill="1" applyBorder="1" applyAlignment="1">
      <alignment vertical="top" wrapText="1"/>
    </xf>
    <xf numFmtId="165" fontId="8" fillId="0" borderId="0" xfId="5" applyNumberFormat="1" applyFont="1" applyFill="1" applyBorder="1" applyAlignment="1">
      <alignment vertical="top" wrapText="1"/>
    </xf>
    <xf numFmtId="0" fontId="4" fillId="0" borderId="0" xfId="5" applyFont="1" applyFill="1" applyBorder="1" applyAlignment="1">
      <alignment vertical="center" wrapText="1"/>
    </xf>
    <xf numFmtId="173" fontId="8" fillId="0" borderId="0" xfId="5" applyNumberFormat="1" applyFont="1" applyFill="1" applyBorder="1" applyAlignment="1">
      <alignment vertical="top" wrapText="1"/>
    </xf>
    <xf numFmtId="0" fontId="4" fillId="0" borderId="0" xfId="5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center" wrapText="1"/>
    </xf>
    <xf numFmtId="167" fontId="4" fillId="0" borderId="0" xfId="10" applyNumberFormat="1" applyFont="1" applyFill="1" applyBorder="1" applyAlignment="1">
      <alignment vertical="center" wrapText="1"/>
    </xf>
    <xf numFmtId="167" fontId="4" fillId="0" borderId="0" xfId="5" applyNumberFormat="1" applyFont="1" applyFill="1" applyBorder="1" applyAlignment="1">
      <alignment vertical="top" wrapText="1"/>
    </xf>
    <xf numFmtId="168" fontId="4" fillId="0" borderId="0" xfId="5" applyNumberFormat="1" applyFont="1" applyFill="1" applyBorder="1" applyAlignment="1">
      <alignment horizontal="right" vertical="top" wrapText="1"/>
    </xf>
    <xf numFmtId="0" fontId="4" fillId="0" borderId="0" xfId="5" applyNumberFormat="1" applyFont="1" applyFill="1" applyBorder="1" applyAlignment="1">
      <alignment horizontal="right" vertical="center" wrapText="1"/>
    </xf>
    <xf numFmtId="0" fontId="4" fillId="0" borderId="4" xfId="5" applyNumberFormat="1" applyFont="1" applyFill="1" applyBorder="1" applyAlignment="1" applyProtection="1">
      <alignment horizontal="right" wrapText="1"/>
    </xf>
    <xf numFmtId="0" fontId="4" fillId="0" borderId="0" xfId="5" applyFont="1" applyFill="1" applyBorder="1" applyAlignment="1" applyProtection="1">
      <alignment vertical="top" wrapText="1"/>
    </xf>
    <xf numFmtId="0" fontId="4" fillId="0" borderId="0" xfId="5" applyFont="1" applyFill="1" applyBorder="1" applyAlignment="1" applyProtection="1">
      <alignment vertical="center" wrapText="1"/>
    </xf>
    <xf numFmtId="0" fontId="4" fillId="0" borderId="0" xfId="5" applyFont="1" applyFill="1" applyBorder="1" applyAlignment="1" applyProtection="1">
      <alignment horizontal="left" wrapText="1"/>
    </xf>
    <xf numFmtId="1" fontId="4" fillId="0" borderId="0" xfId="5" applyNumberFormat="1" applyFont="1" applyFill="1" applyBorder="1" applyAlignment="1">
      <alignment vertical="top" wrapText="1"/>
    </xf>
    <xf numFmtId="169" fontId="4" fillId="0" borderId="0" xfId="5" applyNumberFormat="1" applyFont="1" applyFill="1" applyBorder="1" applyAlignment="1">
      <alignment vertical="top" wrapText="1"/>
    </xf>
    <xf numFmtId="169" fontId="4" fillId="0" borderId="0" xfId="5" applyNumberFormat="1" applyFont="1" applyFill="1" applyBorder="1" applyAlignment="1">
      <alignment horizontal="right" vertical="top" wrapText="1"/>
    </xf>
    <xf numFmtId="0" fontId="4" fillId="0" borderId="0" xfId="10" applyNumberFormat="1" applyFont="1" applyFill="1" applyBorder="1" applyAlignment="1">
      <alignment horizontal="right" vertical="top" wrapText="1"/>
    </xf>
    <xf numFmtId="0" fontId="8" fillId="0" borderId="0" xfId="7" applyFont="1" applyFill="1" applyBorder="1" applyAlignment="1">
      <alignment horizontal="right" vertical="top" wrapText="1"/>
    </xf>
    <xf numFmtId="0" fontId="8" fillId="0" borderId="0" xfId="7" applyFont="1" applyFill="1" applyBorder="1" applyAlignment="1" applyProtection="1">
      <alignment horizontal="left" vertical="top" wrapText="1"/>
    </xf>
    <xf numFmtId="166" fontId="4" fillId="0" borderId="0" xfId="7" applyNumberFormat="1" applyFont="1" applyFill="1" applyBorder="1" applyAlignment="1">
      <alignment horizontal="right" vertical="top" wrapText="1"/>
    </xf>
    <xf numFmtId="0" fontId="4" fillId="0" borderId="0" xfId="7" applyFont="1" applyFill="1" applyBorder="1" applyAlignment="1" applyProtection="1">
      <alignment horizontal="left" vertical="top" wrapText="1"/>
    </xf>
    <xf numFmtId="173" fontId="8" fillId="0" borderId="0" xfId="10" applyNumberFormat="1" applyFont="1" applyFill="1" applyBorder="1" applyAlignment="1">
      <alignment vertical="top" wrapText="1"/>
    </xf>
    <xf numFmtId="0" fontId="8" fillId="0" borderId="0" xfId="3" applyFont="1" applyFill="1" applyBorder="1" applyAlignment="1" applyProtection="1">
      <alignment horizontal="left" vertical="top" wrapText="1"/>
    </xf>
    <xf numFmtId="164" fontId="8" fillId="0" borderId="0" xfId="11" applyFont="1" applyFill="1" applyBorder="1" applyAlignment="1">
      <alignment vertical="top" wrapText="1"/>
    </xf>
    <xf numFmtId="164" fontId="8" fillId="0" borderId="0" xfId="11" applyNumberFormat="1" applyFont="1" applyFill="1" applyBorder="1" applyAlignment="1" applyProtection="1">
      <alignment horizontal="left" vertical="top" wrapText="1"/>
    </xf>
    <xf numFmtId="164" fontId="4" fillId="0" borderId="0" xfId="11" applyFont="1" applyFill="1" applyBorder="1" applyAlignment="1">
      <alignment vertical="top" wrapText="1"/>
    </xf>
    <xf numFmtId="0" fontId="4" fillId="0" borderId="0" xfId="11" applyNumberFormat="1" applyFont="1" applyFill="1" applyBorder="1" applyAlignment="1">
      <alignment horizontal="right" vertical="top" wrapText="1"/>
    </xf>
    <xf numFmtId="164" fontId="4" fillId="0" borderId="0" xfId="11" applyNumberFormat="1" applyFont="1" applyFill="1" applyBorder="1" applyAlignment="1" applyProtection="1">
      <alignment horizontal="left" vertical="top" wrapText="1"/>
    </xf>
    <xf numFmtId="0" fontId="4" fillId="0" borderId="0" xfId="11" applyNumberFormat="1" applyFont="1" applyFill="1" applyBorder="1" applyAlignment="1" applyProtection="1">
      <alignment horizontal="right" wrapText="1"/>
    </xf>
    <xf numFmtId="0" fontId="4" fillId="0" borderId="1" xfId="5" applyFont="1" applyFill="1" applyBorder="1" applyAlignment="1">
      <alignment vertical="top" wrapText="1"/>
    </xf>
    <xf numFmtId="0" fontId="8" fillId="0" borderId="1" xfId="5" applyFont="1" applyFill="1" applyBorder="1" applyAlignment="1">
      <alignment vertical="top" wrapText="1"/>
    </xf>
    <xf numFmtId="0" fontId="8" fillId="0" borderId="1" xfId="5" applyFont="1" applyFill="1" applyBorder="1" applyAlignment="1" applyProtection="1">
      <alignment horizontal="left" vertical="top" wrapText="1"/>
    </xf>
    <xf numFmtId="166" fontId="4" fillId="0" borderId="0" xfId="5" applyNumberFormat="1" applyFont="1" applyFill="1" applyBorder="1" applyAlignment="1">
      <alignment horizontal="right" vertical="top" wrapText="1"/>
    </xf>
    <xf numFmtId="173" fontId="4" fillId="0" borderId="0" xfId="5" applyNumberFormat="1" applyFont="1" applyFill="1" applyBorder="1" applyAlignment="1">
      <alignment horizontal="right" vertical="top" wrapText="1"/>
    </xf>
    <xf numFmtId="175" fontId="4" fillId="0" borderId="0" xfId="5" applyNumberFormat="1" applyFont="1" applyFill="1" applyBorder="1" applyAlignment="1">
      <alignment horizontal="right" vertical="top" wrapText="1"/>
    </xf>
    <xf numFmtId="0" fontId="4" fillId="0" borderId="0" xfId="7" applyFont="1" applyFill="1" applyBorder="1" applyAlignment="1">
      <alignment vertical="top" wrapText="1"/>
    </xf>
    <xf numFmtId="0" fontId="4" fillId="0" borderId="0" xfId="9" applyNumberFormat="1" applyFont="1" applyFill="1" applyProtection="1"/>
    <xf numFmtId="0" fontId="4" fillId="0" borderId="0" xfId="3" applyNumberFormat="1" applyFont="1" applyFill="1" applyAlignment="1">
      <alignment horizontal="right" vertical="top"/>
    </xf>
    <xf numFmtId="0" fontId="8" fillId="0" borderId="0" xfId="3" applyNumberFormat="1" applyFont="1" applyFill="1" applyAlignment="1">
      <alignment horizontal="center" vertical="top"/>
    </xf>
    <xf numFmtId="164" fontId="4" fillId="0" borderId="0" xfId="12" applyNumberFormat="1" applyFont="1" applyFill="1" applyBorder="1" applyAlignment="1" applyProtection="1">
      <alignment horizontal="left" vertical="top" wrapText="1"/>
    </xf>
    <xf numFmtId="169" fontId="4" fillId="0" borderId="0" xfId="5" applyNumberFormat="1" applyFont="1" applyFill="1" applyBorder="1" applyAlignment="1">
      <alignment horizontal="right" vertical="center" wrapText="1"/>
    </xf>
    <xf numFmtId="167" fontId="4" fillId="0" borderId="0" xfId="10" applyNumberFormat="1" applyFont="1" applyFill="1" applyBorder="1" applyAlignment="1">
      <alignment horizontal="right" vertical="top" wrapText="1"/>
    </xf>
    <xf numFmtId="167" fontId="4" fillId="0" borderId="0" xfId="10" applyNumberFormat="1" applyFont="1" applyFill="1" applyBorder="1" applyAlignment="1">
      <alignment horizontal="right" vertical="center" wrapText="1"/>
    </xf>
    <xf numFmtId="0" fontId="4" fillId="0" borderId="0" xfId="5" applyFont="1" applyFill="1" applyBorder="1" applyAlignment="1">
      <alignment horizontal="right" vertical="center" wrapText="1"/>
    </xf>
    <xf numFmtId="169" fontId="4" fillId="0" borderId="0" xfId="12" applyNumberFormat="1" applyFont="1" applyFill="1" applyBorder="1" applyAlignment="1">
      <alignment horizontal="right" vertical="top" wrapText="1"/>
    </xf>
    <xf numFmtId="175" fontId="4" fillId="0" borderId="0" xfId="5" applyNumberFormat="1" applyFont="1" applyFill="1" applyBorder="1" applyAlignment="1">
      <alignment horizontal="right" vertical="center" wrapText="1"/>
    </xf>
    <xf numFmtId="0" fontId="4" fillId="0" borderId="0" xfId="5" quotePrefix="1" applyFont="1" applyFill="1" applyBorder="1" applyAlignment="1">
      <alignment horizontal="right" wrapText="1"/>
    </xf>
    <xf numFmtId="49" fontId="4" fillId="0" borderId="0" xfId="5" applyNumberFormat="1" applyFont="1" applyFill="1" applyBorder="1" applyAlignment="1">
      <alignment horizontal="right" vertical="top" wrapText="1"/>
    </xf>
    <xf numFmtId="0" fontId="4" fillId="0" borderId="0" xfId="3" applyNumberFormat="1" applyFont="1" applyFill="1" applyAlignment="1" applyProtection="1">
      <alignment horizontal="left" vertical="top"/>
    </xf>
    <xf numFmtId="0" fontId="4" fillId="0" borderId="4" xfId="1" applyNumberFormat="1" applyFont="1" applyFill="1" applyBorder="1" applyAlignment="1" applyProtection="1">
      <alignment horizontal="right" wrapText="1"/>
    </xf>
    <xf numFmtId="0" fontId="4" fillId="0" borderId="4" xfId="5" applyNumberFormat="1" applyFont="1" applyFill="1" applyBorder="1" applyAlignment="1" applyProtection="1">
      <alignment horizontal="right"/>
    </xf>
    <xf numFmtId="0" fontId="8" fillId="0" borderId="0" xfId="10" applyNumberFormat="1" applyFont="1" applyFill="1" applyAlignment="1">
      <alignment horizontal="center" vertical="top"/>
    </xf>
    <xf numFmtId="0" fontId="8" fillId="0" borderId="0" xfId="11" applyNumberFormat="1" applyFont="1" applyFill="1" applyAlignment="1">
      <alignment horizontal="center" vertical="top"/>
    </xf>
    <xf numFmtId="0" fontId="4" fillId="0" borderId="0" xfId="3" applyFont="1" applyFill="1" applyBorder="1"/>
    <xf numFmtId="0" fontId="4" fillId="0" borderId="0" xfId="10" applyFont="1" applyFill="1" applyBorder="1"/>
    <xf numFmtId="0" fontId="4" fillId="0" borderId="3" xfId="5" applyFont="1" applyFill="1" applyBorder="1" applyAlignment="1" applyProtection="1">
      <alignment horizontal="left" vertical="top" wrapText="1"/>
    </xf>
    <xf numFmtId="0" fontId="4" fillId="0" borderId="0" xfId="11" applyNumberFormat="1" applyFont="1" applyFill="1" applyBorder="1" applyAlignment="1">
      <alignment horizontal="right" wrapText="1"/>
    </xf>
    <xf numFmtId="0" fontId="4" fillId="0" borderId="0" xfId="9" applyFont="1" applyFill="1" applyBorder="1" applyAlignment="1" applyProtection="1">
      <alignment vertical="top"/>
    </xf>
    <xf numFmtId="49" fontId="8" fillId="0" borderId="0" xfId="5" applyNumberFormat="1" applyFont="1" applyFill="1" applyBorder="1" applyAlignment="1">
      <alignment horizontal="right" vertical="top" wrapText="1"/>
    </xf>
    <xf numFmtId="0" fontId="4" fillId="0" borderId="0" xfId="9" applyNumberFormat="1" applyFont="1" applyFill="1" applyBorder="1" applyAlignment="1" applyProtection="1">
      <alignment horizontal="left" vertical="top" wrapText="1"/>
    </xf>
    <xf numFmtId="0" fontId="4" fillId="0" borderId="0" xfId="9" applyNumberFormat="1" applyFont="1" applyFill="1" applyBorder="1" applyAlignment="1" applyProtection="1">
      <alignment horizontal="right" vertical="top" wrapText="1"/>
    </xf>
    <xf numFmtId="167" fontId="4" fillId="0" borderId="3" xfId="10" applyNumberFormat="1" applyFont="1" applyFill="1" applyBorder="1" applyAlignment="1">
      <alignment vertical="top" wrapText="1"/>
    </xf>
    <xf numFmtId="0" fontId="4" fillId="0" borderId="0" xfId="5" applyFont="1" applyFill="1" applyBorder="1" applyAlignment="1" applyProtection="1">
      <alignment vertical="center"/>
    </xf>
    <xf numFmtId="0" fontId="4" fillId="0" borderId="3" xfId="5" applyNumberFormat="1" applyFont="1" applyFill="1" applyBorder="1" applyAlignment="1">
      <alignment horizontal="right" vertical="top" wrapText="1"/>
    </xf>
    <xf numFmtId="0" fontId="4" fillId="0" borderId="0" xfId="1" applyNumberFormat="1" applyFont="1" applyFill="1" applyAlignment="1">
      <alignment horizontal="right" wrapText="1"/>
    </xf>
    <xf numFmtId="0" fontId="4" fillId="0" borderId="4" xfId="1" applyNumberFormat="1" applyFont="1" applyFill="1" applyBorder="1" applyAlignment="1">
      <alignment horizontal="right" wrapText="1"/>
    </xf>
    <xf numFmtId="0" fontId="4" fillId="0" borderId="4" xfId="5" applyNumberFormat="1" applyFont="1" applyFill="1" applyBorder="1" applyAlignment="1">
      <alignment horizontal="right" wrapText="1"/>
    </xf>
    <xf numFmtId="0" fontId="9" fillId="0" borderId="0" xfId="3" applyFont="1" applyFill="1" applyBorder="1" applyAlignment="1">
      <alignment vertical="top"/>
    </xf>
    <xf numFmtId="43" fontId="4" fillId="0" borderId="0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>
      <alignment horizontal="right" wrapText="1"/>
    </xf>
    <xf numFmtId="43" fontId="4" fillId="0" borderId="0" xfId="1" applyFont="1" applyFill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43" fontId="4" fillId="0" borderId="0" xfId="1" applyFont="1" applyFill="1" applyBorder="1" applyAlignment="1">
      <alignment horizontal="right" wrapText="1"/>
    </xf>
    <xf numFmtId="0" fontId="4" fillId="0" borderId="0" xfId="3" applyFont="1" applyFill="1" applyBorder="1" applyAlignment="1">
      <alignment horizontal="right" vertical="top" wrapText="1"/>
    </xf>
    <xf numFmtId="0" fontId="4" fillId="0" borderId="0" xfId="3" applyNumberFormat="1" applyFont="1" applyFill="1" applyBorder="1" applyAlignment="1" applyProtection="1">
      <alignment horizontal="right" wrapText="1"/>
    </xf>
    <xf numFmtId="49" fontId="4" fillId="0" borderId="0" xfId="5" applyNumberFormat="1" applyFont="1" applyFill="1" applyBorder="1" applyAlignment="1">
      <alignment horizontal="right" vertical="center" wrapText="1"/>
    </xf>
    <xf numFmtId="0" fontId="4" fillId="0" borderId="1" xfId="1" applyNumberFormat="1" applyFont="1" applyFill="1" applyBorder="1" applyAlignment="1">
      <alignment horizontal="right" wrapText="1"/>
    </xf>
    <xf numFmtId="0" fontId="4" fillId="0" borderId="3" xfId="1" applyNumberFormat="1" applyFont="1" applyFill="1" applyBorder="1" applyAlignment="1">
      <alignment horizontal="right" wrapText="1"/>
    </xf>
    <xf numFmtId="0" fontId="4" fillId="0" borderId="0" xfId="3" applyNumberFormat="1" applyFont="1" applyFill="1" applyBorder="1" applyAlignment="1">
      <alignment horizontal="right" wrapText="1"/>
    </xf>
    <xf numFmtId="49" fontId="4" fillId="0" borderId="0" xfId="5" applyNumberFormat="1" applyFont="1" applyFill="1" applyBorder="1" applyAlignment="1">
      <alignment horizontal="right" wrapText="1"/>
    </xf>
    <xf numFmtId="43" fontId="4" fillId="0" borderId="4" xfId="1" applyFont="1" applyFill="1" applyBorder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4" fillId="0" borderId="0" xfId="5" applyNumberFormat="1" applyFont="1" applyFill="1" applyBorder="1" applyAlignment="1" applyProtection="1">
      <alignment horizontal="right" vertical="top" wrapText="1"/>
    </xf>
    <xf numFmtId="0" fontId="4" fillId="0" borderId="0" xfId="5" quotePrefix="1" applyFont="1" applyFill="1" applyBorder="1" applyAlignment="1">
      <alignment horizontal="right" vertical="top" wrapText="1"/>
    </xf>
    <xf numFmtId="0" fontId="4" fillId="0" borderId="3" xfId="1" applyNumberFormat="1" applyFont="1" applyFill="1" applyBorder="1" applyAlignment="1" applyProtection="1">
      <alignment horizontal="right" vertical="top" wrapText="1"/>
    </xf>
    <xf numFmtId="0" fontId="4" fillId="0" borderId="0" xfId="9" applyFont="1" applyFill="1" applyBorder="1" applyAlignment="1" applyProtection="1">
      <alignment vertical="top" wrapText="1"/>
    </xf>
    <xf numFmtId="0" fontId="4" fillId="0" borderId="0" xfId="9" applyNumberFormat="1" applyFont="1" applyFill="1" applyBorder="1" applyAlignment="1" applyProtection="1">
      <alignment vertical="top" wrapText="1"/>
    </xf>
    <xf numFmtId="0" fontId="4" fillId="0" borderId="3" xfId="8" applyNumberFormat="1" applyFont="1" applyFill="1" applyBorder="1" applyAlignment="1" applyProtection="1">
      <alignment vertical="center" wrapText="1"/>
    </xf>
    <xf numFmtId="0" fontId="4" fillId="0" borderId="1" xfId="11" applyNumberFormat="1" applyFont="1" applyFill="1" applyBorder="1" applyAlignment="1" applyProtection="1">
      <alignment horizontal="right" wrapText="1"/>
    </xf>
    <xf numFmtId="43" fontId="4" fillId="0" borderId="4" xfId="1" applyFont="1" applyFill="1" applyBorder="1" applyAlignment="1" applyProtection="1">
      <alignment horizontal="right" wrapText="1"/>
    </xf>
    <xf numFmtId="0" fontId="4" fillId="0" borderId="0" xfId="5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4" fillId="0" borderId="0" xfId="13" applyFont="1" applyFill="1" applyBorder="1" applyAlignment="1">
      <alignment horizontal="right" vertical="top" wrapText="1"/>
    </xf>
    <xf numFmtId="0" fontId="4" fillId="0" borderId="0" xfId="13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4" fillId="0" borderId="0" xfId="9" applyFont="1" applyFill="1" applyBorder="1" applyProtection="1"/>
    <xf numFmtId="0" fontId="4" fillId="0" borderId="3" xfId="9" applyFont="1" applyFill="1" applyBorder="1" applyAlignment="1" applyProtection="1">
      <alignment horizontal="left" vertical="top" wrapText="1"/>
    </xf>
    <xf numFmtId="0" fontId="4" fillId="0" borderId="3" xfId="9" applyFont="1" applyFill="1" applyBorder="1" applyAlignment="1" applyProtection="1">
      <alignment horizontal="right" vertical="top" wrapText="1"/>
    </xf>
    <xf numFmtId="0" fontId="4" fillId="0" borderId="3" xfId="8" applyNumberFormat="1" applyFont="1" applyFill="1" applyBorder="1" applyAlignment="1" applyProtection="1">
      <alignment horizontal="right"/>
    </xf>
    <xf numFmtId="1" fontId="4" fillId="0" borderId="0" xfId="5" applyNumberFormat="1" applyFont="1" applyFill="1" applyBorder="1" applyAlignment="1">
      <alignment horizontal="right" vertical="top" wrapText="1"/>
    </xf>
    <xf numFmtId="169" fontId="4" fillId="0" borderId="0" xfId="7" applyNumberFormat="1" applyFont="1" applyFill="1" applyBorder="1" applyAlignment="1">
      <alignment horizontal="right" vertical="top" wrapText="1"/>
    </xf>
    <xf numFmtId="0" fontId="4" fillId="0" borderId="3" xfId="5" applyFont="1" applyFill="1" applyBorder="1" applyAlignment="1" applyProtection="1">
      <alignment horizontal="left" vertical="center" wrapText="1"/>
    </xf>
    <xf numFmtId="0" fontId="4" fillId="0" borderId="3" xfId="9" applyNumberFormat="1" applyFont="1" applyFill="1" applyBorder="1" applyAlignment="1" applyProtection="1">
      <alignment horizontal="left" vertical="top" wrapText="1"/>
    </xf>
    <xf numFmtId="0" fontId="4" fillId="0" borderId="3" xfId="5" applyFont="1" applyFill="1" applyBorder="1" applyAlignment="1" applyProtection="1">
      <alignment vertical="top" wrapText="1"/>
    </xf>
    <xf numFmtId="0" fontId="4" fillId="0" borderId="3" xfId="9" applyNumberFormat="1" applyFont="1" applyFill="1" applyBorder="1" applyAlignment="1" applyProtection="1">
      <alignment vertical="top" wrapText="1"/>
    </xf>
    <xf numFmtId="164" fontId="4" fillId="0" borderId="3" xfId="11" applyFont="1" applyFill="1" applyBorder="1" applyAlignment="1">
      <alignment vertical="top" wrapText="1"/>
    </xf>
    <xf numFmtId="0" fontId="4" fillId="0" borderId="3" xfId="11" applyNumberFormat="1" applyFont="1" applyFill="1" applyBorder="1" applyAlignment="1">
      <alignment horizontal="right" vertical="top" wrapText="1"/>
    </xf>
    <xf numFmtId="164" fontId="4" fillId="0" borderId="3" xfId="11" applyNumberFormat="1" applyFont="1" applyFill="1" applyBorder="1" applyAlignment="1" applyProtection="1">
      <alignment horizontal="left" vertical="top" wrapText="1"/>
    </xf>
    <xf numFmtId="175" fontId="4" fillId="0" borderId="3" xfId="5" applyNumberFormat="1" applyFont="1" applyFill="1" applyBorder="1" applyAlignment="1">
      <alignment horizontal="right" vertical="top" wrapText="1"/>
    </xf>
    <xf numFmtId="0" fontId="4" fillId="0" borderId="1" xfId="5" applyNumberFormat="1" applyFont="1" applyFill="1" applyBorder="1" applyAlignment="1">
      <alignment horizontal="right" wrapText="1"/>
    </xf>
    <xf numFmtId="49" fontId="4" fillId="0" borderId="0" xfId="9" applyNumberFormat="1" applyFont="1" applyFill="1" applyBorder="1" applyAlignment="1" applyProtection="1">
      <alignment horizontal="right" vertical="top" wrapText="1"/>
    </xf>
    <xf numFmtId="0" fontId="4" fillId="0" borderId="0" xfId="9" applyNumberFormat="1" applyFont="1" applyFill="1" applyBorder="1" applyProtection="1"/>
    <xf numFmtId="168" fontId="4" fillId="0" borderId="0" xfId="5" applyNumberFormat="1" applyFont="1" applyFill="1" applyBorder="1" applyAlignment="1">
      <alignment horizontal="right" vertical="center" wrapText="1"/>
    </xf>
    <xf numFmtId="0" fontId="4" fillId="0" borderId="3" xfId="9" applyNumberFormat="1" applyFont="1" applyFill="1" applyBorder="1" applyAlignment="1" applyProtection="1">
      <alignment horizontal="right" vertical="top" wrapText="1"/>
    </xf>
    <xf numFmtId="0" fontId="4" fillId="0" borderId="3" xfId="11" applyNumberFormat="1" applyFont="1" applyFill="1" applyBorder="1" applyAlignment="1" applyProtection="1">
      <alignment horizontal="right" wrapText="1"/>
    </xf>
    <xf numFmtId="0" fontId="4" fillId="0" borderId="0" xfId="5" applyFont="1" applyFill="1" applyAlignment="1">
      <alignment horizontal="center" vertical="top" wrapText="1"/>
    </xf>
    <xf numFmtId="166" fontId="4" fillId="0" borderId="0" xfId="5" applyNumberFormat="1" applyFont="1" applyFill="1" applyAlignment="1">
      <alignment vertical="top" wrapText="1"/>
    </xf>
    <xf numFmtId="0" fontId="4" fillId="0" borderId="0" xfId="5" applyFont="1" applyFill="1" applyAlignment="1">
      <alignment horizontal="left" vertical="top" wrapText="1"/>
    </xf>
    <xf numFmtId="49" fontId="8" fillId="0" borderId="0" xfId="5" applyNumberFormat="1" applyFont="1" applyFill="1" applyAlignment="1">
      <alignment horizontal="right" vertical="top" wrapText="1"/>
    </xf>
    <xf numFmtId="0" fontId="8" fillId="0" borderId="0" xfId="5" applyFont="1" applyFill="1" applyAlignment="1">
      <alignment horizontal="left" vertical="top" wrapText="1"/>
    </xf>
    <xf numFmtId="0" fontId="4" fillId="0" borderId="0" xfId="5" applyFont="1" applyFill="1" applyBorder="1" applyAlignment="1">
      <alignment horizontal="left" vertical="top" wrapText="1"/>
    </xf>
    <xf numFmtId="0" fontId="4" fillId="0" borderId="0" xfId="9" applyFont="1" applyFill="1" applyBorder="1" applyAlignment="1" applyProtection="1">
      <alignment horizontal="left"/>
    </xf>
    <xf numFmtId="0" fontId="4" fillId="0" borderId="0" xfId="9" applyNumberFormat="1" applyFont="1" applyFill="1" applyBorder="1" applyAlignment="1" applyProtection="1">
      <alignment horizontal="left"/>
    </xf>
    <xf numFmtId="0" fontId="4" fillId="0" borderId="4" xfId="9" applyFont="1" applyFill="1" applyBorder="1" applyAlignment="1" applyProtection="1">
      <alignment horizontal="left" vertical="top" wrapText="1"/>
    </xf>
    <xf numFmtId="0" fontId="4" fillId="0" borderId="4" xfId="9" applyFont="1" applyFill="1" applyBorder="1" applyAlignment="1" applyProtection="1">
      <alignment vertical="top"/>
    </xf>
    <xf numFmtId="0" fontId="4" fillId="0" borderId="4" xfId="8" applyFont="1" applyFill="1" applyBorder="1" applyAlignment="1" applyProtection="1"/>
    <xf numFmtId="0" fontId="4" fillId="0" borderId="4" xfId="8" applyNumberFormat="1" applyFont="1" applyFill="1" applyBorder="1" applyAlignment="1" applyProtection="1">
      <alignment horizontal="right"/>
    </xf>
    <xf numFmtId="0" fontId="4" fillId="0" borderId="4" xfId="8" applyNumberFormat="1" applyFont="1" applyFill="1" applyBorder="1" applyAlignment="1" applyProtection="1">
      <alignment horizontal="right" vertical="top" wrapText="1"/>
    </xf>
    <xf numFmtId="0" fontId="4" fillId="0" borderId="0" xfId="9" applyFont="1" applyFill="1" applyBorder="1" applyAlignment="1" applyProtection="1">
      <alignment horizontal="left" vertical="top" wrapText="1"/>
    </xf>
    <xf numFmtId="0" fontId="4" fillId="0" borderId="0" xfId="8" applyFont="1" applyFill="1" applyBorder="1" applyAlignment="1" applyProtection="1"/>
    <xf numFmtId="0" fontId="1" fillId="0" borderId="0" xfId="0" applyFont="1" applyFill="1" applyAlignment="1"/>
    <xf numFmtId="0" fontId="4" fillId="0" borderId="0" xfId="8" applyNumberFormat="1" applyFont="1" applyFill="1" applyBorder="1" applyAlignment="1" applyProtection="1">
      <alignment horizontal="right" vertical="center"/>
    </xf>
    <xf numFmtId="49" fontId="4" fillId="0" borderId="0" xfId="8" applyNumberFormat="1" applyFont="1" applyFill="1" applyBorder="1" applyAlignment="1" applyProtection="1">
      <alignment horizontal="right" vertical="center"/>
    </xf>
    <xf numFmtId="166" fontId="4" fillId="0" borderId="0" xfId="7" applyNumberFormat="1" applyFont="1" applyFill="1" applyBorder="1" applyAlignment="1">
      <alignment horizontal="right" vertical="center"/>
    </xf>
    <xf numFmtId="164" fontId="4" fillId="0" borderId="0" xfId="11" applyFont="1" applyFill="1" applyBorder="1" applyAlignment="1">
      <alignment horizontal="right" vertical="center" wrapText="1"/>
    </xf>
    <xf numFmtId="167" fontId="4" fillId="0" borderId="0" xfId="5" applyNumberFormat="1" applyFont="1" applyFill="1" applyBorder="1" applyAlignment="1">
      <alignment horizontal="right" vertical="center" wrapText="1"/>
    </xf>
    <xf numFmtId="169" fontId="4" fillId="0" borderId="0" xfId="11" applyNumberFormat="1" applyFont="1" applyFill="1" applyBorder="1" applyAlignment="1">
      <alignment horizontal="right" vertical="top" wrapText="1"/>
    </xf>
    <xf numFmtId="0" fontId="4" fillId="0" borderId="0" xfId="5" applyFont="1" applyFill="1" applyAlignment="1">
      <alignment horizontal="right" vertical="top" wrapText="1"/>
    </xf>
    <xf numFmtId="173" fontId="4" fillId="0" borderId="3" xfId="5" applyNumberFormat="1" applyFont="1" applyFill="1" applyBorder="1" applyAlignment="1">
      <alignment horizontal="right" vertical="top" wrapText="1"/>
    </xf>
    <xf numFmtId="0" fontId="9" fillId="0" borderId="0" xfId="5" applyFont="1" applyFill="1" applyBorder="1" applyAlignment="1">
      <alignment vertical="top" wrapText="1"/>
    </xf>
    <xf numFmtId="0" fontId="9" fillId="0" borderId="0" xfId="7" applyFont="1" applyFill="1" applyBorder="1" applyAlignment="1" applyProtection="1">
      <alignment horizontal="left" vertical="justify" wrapText="1"/>
    </xf>
    <xf numFmtId="43" fontId="9" fillId="0" borderId="0" xfId="1" applyFont="1" applyFill="1" applyBorder="1" applyAlignment="1" applyProtection="1">
      <alignment horizontal="right" wrapText="1"/>
    </xf>
    <xf numFmtId="43" fontId="9" fillId="0" borderId="0" xfId="1" applyFont="1" applyFill="1" applyBorder="1" applyAlignment="1">
      <alignment horizontal="right"/>
    </xf>
    <xf numFmtId="0" fontId="9" fillId="0" borderId="0" xfId="7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right" wrapText="1"/>
    </xf>
    <xf numFmtId="169" fontId="4" fillId="0" borderId="3" xfId="5" applyNumberFormat="1" applyFont="1" applyFill="1" applyBorder="1" applyAlignment="1">
      <alignment horizontal="right" vertical="center" wrapText="1"/>
    </xf>
    <xf numFmtId="0" fontId="4" fillId="0" borderId="3" xfId="5" applyNumberFormat="1" applyFont="1" applyFill="1" applyBorder="1" applyAlignment="1">
      <alignment horizontal="right" vertical="center" wrapText="1"/>
    </xf>
    <xf numFmtId="0" fontId="4" fillId="0" borderId="3" xfId="5" applyFont="1" applyFill="1" applyBorder="1" applyAlignment="1" applyProtection="1">
      <alignment vertical="center" wrapText="1"/>
    </xf>
    <xf numFmtId="0" fontId="4" fillId="0" borderId="3" xfId="5" applyFont="1" applyFill="1" applyBorder="1" applyAlignment="1">
      <alignment horizontal="center" vertical="top" wrapText="1"/>
    </xf>
    <xf numFmtId="0" fontId="4" fillId="0" borderId="3" xfId="3" applyFont="1" applyFill="1" applyBorder="1" applyAlignment="1">
      <alignment horizontal="center" vertical="top" wrapText="1"/>
    </xf>
    <xf numFmtId="0" fontId="4" fillId="0" borderId="3" xfId="13" applyFont="1" applyFill="1" applyBorder="1" applyAlignment="1">
      <alignment horizontal="right" vertical="top" wrapText="1"/>
    </xf>
    <xf numFmtId="0" fontId="4" fillId="0" borderId="3" xfId="13" applyFont="1" applyFill="1" applyBorder="1" applyAlignment="1" applyProtection="1">
      <alignment horizontal="left" vertical="top" wrapText="1"/>
    </xf>
    <xf numFmtId="166" fontId="4" fillId="0" borderId="3" xfId="5" applyNumberFormat="1" applyFont="1" applyFill="1" applyBorder="1" applyAlignment="1">
      <alignment vertical="top" wrapText="1"/>
    </xf>
    <xf numFmtId="173" fontId="8" fillId="0" borderId="3" xfId="5" applyNumberFormat="1" applyFont="1" applyFill="1" applyBorder="1" applyAlignment="1">
      <alignment vertical="top" wrapText="1"/>
    </xf>
    <xf numFmtId="43" fontId="4" fillId="0" borderId="1" xfId="1" applyFont="1" applyFill="1" applyBorder="1" applyAlignment="1" applyProtection="1">
      <alignment horizontal="right" vertical="center" wrapText="1"/>
    </xf>
    <xf numFmtId="0" fontId="4" fillId="0" borderId="1" xfId="1" applyNumberFormat="1" applyFont="1" applyFill="1" applyBorder="1" applyAlignment="1" applyProtection="1">
      <alignment horizontal="right" vertical="center" wrapText="1"/>
    </xf>
    <xf numFmtId="1" fontId="4" fillId="0" borderId="3" xfId="5" applyNumberFormat="1" applyFont="1" applyFill="1" applyBorder="1" applyAlignment="1">
      <alignment vertical="top" wrapText="1"/>
    </xf>
    <xf numFmtId="49" fontId="4" fillId="0" borderId="0" xfId="9" applyNumberFormat="1" applyFont="1" applyFill="1" applyAlignment="1" applyProtection="1">
      <alignment horizontal="right" vertical="top"/>
    </xf>
    <xf numFmtId="0" fontId="4" fillId="0" borderId="4" xfId="8" applyNumberFormat="1" applyFont="1" applyFill="1" applyBorder="1" applyAlignment="1" applyProtection="1">
      <alignment horizontal="right" wrapText="1"/>
    </xf>
    <xf numFmtId="0" fontId="8" fillId="0" borderId="0" xfId="3" applyNumberFormat="1" applyFont="1" applyFill="1" applyBorder="1" applyAlignment="1" applyProtection="1">
      <alignment horizontal="center"/>
    </xf>
    <xf numFmtId="0" fontId="4" fillId="0" borderId="0" xfId="3" applyNumberFormat="1" applyFont="1" applyFill="1" applyAlignment="1" applyProtection="1">
      <alignment horizontal="left" vertical="top" wrapText="1"/>
    </xf>
    <xf numFmtId="0" fontId="4" fillId="0" borderId="0" xfId="11" applyNumberFormat="1" applyFont="1" applyFill="1" applyAlignment="1" applyProtection="1">
      <alignment horizontal="left" vertical="top" wrapText="1"/>
    </xf>
    <xf numFmtId="0" fontId="4" fillId="0" borderId="0" xfId="3" applyNumberFormat="1" applyFont="1" applyFill="1" applyAlignment="1" applyProtection="1">
      <alignment horizontal="right" vertical="top" wrapText="1"/>
    </xf>
    <xf numFmtId="0" fontId="0" fillId="0" borderId="1" xfId="0" applyBorder="1" applyAlignment="1">
      <alignment horizontal="center"/>
    </xf>
    <xf numFmtId="0" fontId="4" fillId="0" borderId="0" xfId="3" applyFont="1" applyFill="1" applyBorder="1" applyAlignment="1">
      <alignment vertical="top"/>
    </xf>
    <xf numFmtId="0" fontId="4" fillId="0" borderId="0" xfId="7" applyFont="1" applyFill="1" applyBorder="1"/>
    <xf numFmtId="0" fontId="9" fillId="0" borderId="0" xfId="10" applyFont="1" applyFill="1" applyBorder="1"/>
  </cellXfs>
  <cellStyles count="14">
    <cellStyle name="Comma" xfId="1" builtinId="3"/>
    <cellStyle name="Comma 2" xfId="2"/>
    <cellStyle name="Normal" xfId="0" builtinId="0"/>
    <cellStyle name="Normal_budget 2004-05_2.6.04" xfId="3"/>
    <cellStyle name="Normal_budget 2004-05_2.6.04_1st supp.vol.III 2" xfId="13"/>
    <cellStyle name="Normal_BUDGET FOR  03-04" xfId="4"/>
    <cellStyle name="Normal_BUDGET FOR  03-04 10-02-03" xfId="5"/>
    <cellStyle name="Normal_BUDGET FOR  03-04 10-02-03_Dem41" xfId="6"/>
    <cellStyle name="Normal_budget for 03-04" xfId="7"/>
    <cellStyle name="Normal_BUDGET-2000" xfId="8"/>
    <cellStyle name="Normal_budgetDocNIC02-03" xfId="9"/>
    <cellStyle name="Normal_DEMAND17" xfId="10"/>
    <cellStyle name="Normal_DEMAND51" xfId="11"/>
    <cellStyle name="Normal_DEMAND51 2" xfId="12"/>
  </cellStyles>
  <dxfs count="0"/>
  <tableStyles count="0" defaultTableStyle="TableStyleMedium9" defaultPivotStyle="PivotStyleLight16"/>
  <colors>
    <mruColors>
      <color rgb="FFFF0066"/>
      <color rgb="FFFFCCFF"/>
      <color rgb="FFFF00FF"/>
      <color rgb="FFFF99FF"/>
      <color rgb="FFFF7C80"/>
      <color rgb="FFF30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781" transitionEvaluation="1" codeName="Sheet1">
    <tabColor rgb="FFC00000"/>
  </sheetPr>
  <dimension ref="A1:G790"/>
  <sheetViews>
    <sheetView tabSelected="1" view="pageBreakPreview" topLeftCell="A781" zoomScale="110" zoomScaleNormal="160" zoomScaleSheetLayoutView="110" workbookViewId="0">
      <selection activeCell="I133" sqref="I133"/>
    </sheetView>
  </sheetViews>
  <sheetFormatPr defaultColWidth="8.85546875" defaultRowHeight="12.75"/>
  <cols>
    <col min="1" max="1" width="5.7109375" style="22" customWidth="1"/>
    <col min="2" max="2" width="9.5703125" style="22" customWidth="1"/>
    <col min="3" max="3" width="41.7109375" style="21" customWidth="1"/>
    <col min="4" max="7" width="10.5703125" style="27" customWidth="1"/>
    <col min="8" max="16384" width="8.85546875" style="137"/>
  </cols>
  <sheetData>
    <row r="1" spans="1:7">
      <c r="A1" s="244" t="s">
        <v>59</v>
      </c>
      <c r="B1" s="244"/>
      <c r="C1" s="244"/>
      <c r="D1" s="244"/>
      <c r="E1" s="244"/>
      <c r="F1" s="244"/>
      <c r="G1" s="244"/>
    </row>
    <row r="2" spans="1:7">
      <c r="A2" s="244" t="s">
        <v>167</v>
      </c>
      <c r="B2" s="244"/>
      <c r="C2" s="244"/>
      <c r="D2" s="244"/>
      <c r="E2" s="244"/>
      <c r="F2" s="244"/>
      <c r="G2" s="244"/>
    </row>
    <row r="3" spans="1:7">
      <c r="A3" s="18"/>
      <c r="B3" s="18"/>
      <c r="C3" s="19"/>
      <c r="D3" s="20"/>
      <c r="E3" s="20"/>
      <c r="F3" s="20"/>
      <c r="G3" s="20"/>
    </row>
    <row r="4" spans="1:7">
      <c r="C4" s="23" t="s">
        <v>142</v>
      </c>
      <c r="E4" s="24"/>
      <c r="F4" s="24"/>
      <c r="G4" s="24"/>
    </row>
    <row r="5" spans="1:7" s="249" customFormat="1" ht="27.95" customHeight="1">
      <c r="A5" s="22"/>
      <c r="B5" s="22"/>
      <c r="C5" s="121" t="s">
        <v>0</v>
      </c>
      <c r="D5" s="122">
        <v>2045</v>
      </c>
      <c r="E5" s="245" t="s">
        <v>1</v>
      </c>
      <c r="F5" s="245"/>
      <c r="G5" s="245"/>
    </row>
    <row r="6" spans="1:7">
      <c r="C6" s="29" t="s">
        <v>2</v>
      </c>
      <c r="D6" s="135">
        <v>2059</v>
      </c>
      <c r="E6" s="31" t="s">
        <v>3</v>
      </c>
    </row>
    <row r="7" spans="1:7">
      <c r="A7" s="18"/>
      <c r="C7" s="29" t="s">
        <v>77</v>
      </c>
      <c r="D7" s="122">
        <v>2215</v>
      </c>
      <c r="E7" s="30" t="s">
        <v>4</v>
      </c>
    </row>
    <row r="8" spans="1:7">
      <c r="A8" s="18"/>
      <c r="C8" s="29" t="s">
        <v>78</v>
      </c>
      <c r="D8" s="122">
        <v>2216</v>
      </c>
      <c r="E8" s="30" t="s">
        <v>149</v>
      </c>
    </row>
    <row r="9" spans="1:7">
      <c r="C9" s="29"/>
      <c r="D9" s="122">
        <v>2217</v>
      </c>
      <c r="E9" s="30" t="s">
        <v>5</v>
      </c>
    </row>
    <row r="10" spans="1:7">
      <c r="C10" s="29" t="s">
        <v>76</v>
      </c>
      <c r="D10" s="122">
        <v>3054</v>
      </c>
      <c r="E10" s="30" t="s">
        <v>75</v>
      </c>
    </row>
    <row r="11" spans="1:7">
      <c r="C11" s="25" t="s">
        <v>79</v>
      </c>
      <c r="D11" s="136">
        <v>3475</v>
      </c>
      <c r="E11" s="32" t="s">
        <v>6</v>
      </c>
    </row>
    <row r="12" spans="1:7" ht="27" customHeight="1">
      <c r="C12" s="29" t="s">
        <v>175</v>
      </c>
      <c r="D12" s="136">
        <v>4215</v>
      </c>
      <c r="E12" s="246" t="s">
        <v>349</v>
      </c>
      <c r="F12" s="246"/>
      <c r="G12" s="246"/>
    </row>
    <row r="13" spans="1:7">
      <c r="C13" s="247" t="s">
        <v>176</v>
      </c>
      <c r="D13" s="135">
        <v>4216</v>
      </c>
      <c r="E13" s="132" t="s">
        <v>173</v>
      </c>
    </row>
    <row r="14" spans="1:7">
      <c r="C14" s="247"/>
      <c r="D14" s="122">
        <v>4217</v>
      </c>
      <c r="E14" s="132" t="s">
        <v>7</v>
      </c>
    </row>
    <row r="15" spans="1:7">
      <c r="C15" s="29"/>
      <c r="D15" s="26"/>
      <c r="E15" s="30"/>
    </row>
    <row r="16" spans="1:7" s="180" customFormat="1" ht="15" customHeight="1">
      <c r="A16" s="206" t="s">
        <v>414</v>
      </c>
      <c r="B16" s="38"/>
      <c r="C16" s="120"/>
      <c r="D16" s="120"/>
      <c r="E16" s="207"/>
      <c r="F16" s="196"/>
      <c r="G16" s="207"/>
    </row>
    <row r="17" spans="1:7">
      <c r="A17" s="33"/>
      <c r="B17" s="21"/>
      <c r="C17" s="27"/>
      <c r="D17" s="34"/>
    </row>
    <row r="18" spans="1:7">
      <c r="A18" s="35"/>
      <c r="B18" s="21"/>
      <c r="C18" s="27"/>
      <c r="D18" s="36" t="s">
        <v>69</v>
      </c>
      <c r="E18" s="36" t="s">
        <v>70</v>
      </c>
      <c r="F18" s="36" t="s">
        <v>11</v>
      </c>
    </row>
    <row r="19" spans="1:7">
      <c r="A19" s="35"/>
      <c r="B19" s="21"/>
      <c r="C19" s="37" t="s">
        <v>8</v>
      </c>
      <c r="D19" s="26">
        <f>G452</f>
        <v>1260808</v>
      </c>
      <c r="E19" s="24">
        <f>G786</f>
        <v>3895749</v>
      </c>
      <c r="F19" s="26">
        <f>SUM(D19:E19)</f>
        <v>5156557</v>
      </c>
    </row>
    <row r="20" spans="1:7">
      <c r="A20" s="35"/>
      <c r="B20" s="21"/>
      <c r="D20" s="37"/>
      <c r="E20" s="24"/>
    </row>
    <row r="21" spans="1:7">
      <c r="A21" s="33" t="s">
        <v>68</v>
      </c>
      <c r="B21" s="21"/>
      <c r="C21" s="28"/>
    </row>
    <row r="22" spans="1:7">
      <c r="A22" s="170"/>
      <c r="B22" s="38"/>
      <c r="C22" s="17"/>
      <c r="D22" s="39"/>
      <c r="E22" s="39"/>
      <c r="F22" s="39"/>
      <c r="G22" s="40" t="s">
        <v>123</v>
      </c>
    </row>
    <row r="23" spans="1:7" s="141" customFormat="1" ht="27" customHeight="1">
      <c r="A23" s="208"/>
      <c r="B23" s="209"/>
      <c r="C23" s="210"/>
      <c r="D23" s="211" t="s">
        <v>169</v>
      </c>
      <c r="E23" s="212" t="s">
        <v>170</v>
      </c>
      <c r="F23" s="212" t="s">
        <v>372</v>
      </c>
      <c r="G23" s="243" t="s">
        <v>170</v>
      </c>
    </row>
    <row r="24" spans="1:7" s="180" customFormat="1">
      <c r="A24" s="213"/>
      <c r="B24" s="214" t="s">
        <v>9</v>
      </c>
      <c r="C24" s="215"/>
      <c r="D24" s="216" t="s">
        <v>314</v>
      </c>
      <c r="E24" s="217" t="s">
        <v>373</v>
      </c>
      <c r="F24" s="217" t="s">
        <v>373</v>
      </c>
      <c r="G24" s="242" t="s">
        <v>415</v>
      </c>
    </row>
    <row r="25" spans="1:7" s="180" customFormat="1">
      <c r="A25" s="181"/>
      <c r="B25" s="182"/>
      <c r="C25" s="17"/>
      <c r="D25" s="183"/>
      <c r="E25" s="183"/>
      <c r="F25" s="183"/>
      <c r="G25" s="172"/>
    </row>
    <row r="26" spans="1:7">
      <c r="A26" s="41"/>
      <c r="B26" s="41"/>
      <c r="C26" s="42" t="s">
        <v>12</v>
      </c>
      <c r="D26" s="43"/>
      <c r="E26" s="43"/>
      <c r="F26" s="43"/>
      <c r="G26" s="43"/>
    </row>
    <row r="27" spans="1:7" ht="28.5" customHeight="1">
      <c r="A27" s="44" t="s">
        <v>13</v>
      </c>
      <c r="B27" s="45">
        <v>2045</v>
      </c>
      <c r="C27" s="46" t="s">
        <v>1</v>
      </c>
      <c r="D27" s="47"/>
      <c r="E27" s="47"/>
      <c r="F27" s="47"/>
      <c r="G27" s="47"/>
    </row>
    <row r="28" spans="1:7" ht="18.75" customHeight="1">
      <c r="A28" s="44"/>
      <c r="B28" s="48">
        <v>0.10100000000000001</v>
      </c>
      <c r="C28" s="46" t="s">
        <v>161</v>
      </c>
      <c r="D28" s="49"/>
      <c r="E28" s="49"/>
      <c r="F28" s="49"/>
      <c r="G28" s="49"/>
    </row>
    <row r="29" spans="1:7">
      <c r="A29" s="44"/>
      <c r="B29" s="50">
        <v>60</v>
      </c>
      <c r="C29" s="51" t="s">
        <v>14</v>
      </c>
      <c r="D29" s="49"/>
      <c r="E29" s="49"/>
      <c r="F29" s="49"/>
      <c r="G29" s="49"/>
    </row>
    <row r="30" spans="1:7">
      <c r="A30" s="44"/>
      <c r="B30" s="50">
        <v>44</v>
      </c>
      <c r="C30" s="51" t="s">
        <v>15</v>
      </c>
      <c r="D30" s="49"/>
      <c r="E30" s="49"/>
      <c r="F30" s="49"/>
      <c r="G30" s="49"/>
    </row>
    <row r="31" spans="1:7">
      <c r="A31" s="44"/>
      <c r="B31" s="124" t="s">
        <v>16</v>
      </c>
      <c r="C31" s="52" t="s">
        <v>29</v>
      </c>
      <c r="D31" s="69">
        <v>2952</v>
      </c>
      <c r="E31" s="69">
        <v>5382</v>
      </c>
      <c r="F31" s="69">
        <v>5382</v>
      </c>
      <c r="G31" s="57">
        <v>5570</v>
      </c>
    </row>
    <row r="32" spans="1:7" s="180" customFormat="1">
      <c r="A32" s="171"/>
      <c r="B32" s="144" t="s">
        <v>197</v>
      </c>
      <c r="C32" s="143" t="s">
        <v>194</v>
      </c>
      <c r="D32" s="69">
        <v>165</v>
      </c>
      <c r="E32" s="69">
        <v>163</v>
      </c>
      <c r="F32" s="69">
        <v>163</v>
      </c>
      <c r="G32" s="69">
        <v>1</v>
      </c>
    </row>
    <row r="33" spans="1:7" s="180" customFormat="1">
      <c r="A33" s="171"/>
      <c r="B33" s="144" t="s">
        <v>198</v>
      </c>
      <c r="C33" s="143" t="s">
        <v>195</v>
      </c>
      <c r="D33" s="69">
        <v>2378</v>
      </c>
      <c r="E33" s="69">
        <v>722</v>
      </c>
      <c r="F33" s="69">
        <v>722</v>
      </c>
      <c r="G33" s="69">
        <v>740</v>
      </c>
    </row>
    <row r="34" spans="1:7">
      <c r="A34" s="44"/>
      <c r="B34" s="124" t="s">
        <v>17</v>
      </c>
      <c r="C34" s="143" t="s">
        <v>200</v>
      </c>
      <c r="D34" s="69">
        <v>17</v>
      </c>
      <c r="E34" s="69">
        <v>17</v>
      </c>
      <c r="F34" s="69">
        <v>17</v>
      </c>
      <c r="G34" s="57">
        <v>17</v>
      </c>
    </row>
    <row r="35" spans="1:7" s="180" customFormat="1">
      <c r="A35" s="171"/>
      <c r="B35" s="144" t="s">
        <v>202</v>
      </c>
      <c r="C35" s="143" t="s">
        <v>201</v>
      </c>
      <c r="D35" s="152">
        <v>0</v>
      </c>
      <c r="E35" s="69">
        <v>1</v>
      </c>
      <c r="F35" s="69">
        <v>1</v>
      </c>
      <c r="G35" s="69">
        <v>1</v>
      </c>
    </row>
    <row r="36" spans="1:7">
      <c r="A36" s="44"/>
      <c r="B36" s="124" t="s">
        <v>18</v>
      </c>
      <c r="C36" s="52" t="s">
        <v>19</v>
      </c>
      <c r="D36" s="69">
        <v>24</v>
      </c>
      <c r="E36" s="69">
        <v>24</v>
      </c>
      <c r="F36" s="69">
        <v>24</v>
      </c>
      <c r="G36" s="57">
        <v>24</v>
      </c>
    </row>
    <row r="37" spans="1:7">
      <c r="A37" s="44"/>
      <c r="B37" s="124" t="s">
        <v>217</v>
      </c>
      <c r="C37" s="52" t="s">
        <v>218</v>
      </c>
      <c r="D37" s="152">
        <v>0</v>
      </c>
      <c r="E37" s="69">
        <v>1</v>
      </c>
      <c r="F37" s="69">
        <v>1</v>
      </c>
      <c r="G37" s="57">
        <v>1</v>
      </c>
    </row>
    <row r="38" spans="1:7">
      <c r="A38" s="44"/>
      <c r="B38" s="124" t="s">
        <v>315</v>
      </c>
      <c r="C38" s="52" t="s">
        <v>210</v>
      </c>
      <c r="D38" s="152">
        <v>0</v>
      </c>
      <c r="E38" s="152">
        <v>0</v>
      </c>
      <c r="F38" s="69">
        <v>949</v>
      </c>
      <c r="G38" s="152">
        <v>0</v>
      </c>
    </row>
    <row r="39" spans="1:7">
      <c r="A39" s="44" t="s">
        <v>11</v>
      </c>
      <c r="B39" s="50">
        <v>60</v>
      </c>
      <c r="C39" s="51" t="s">
        <v>14</v>
      </c>
      <c r="D39" s="79">
        <f t="shared" ref="D39:F39" si="0">SUM(D31:D38)</f>
        <v>5536</v>
      </c>
      <c r="E39" s="79">
        <f t="shared" si="0"/>
        <v>6310</v>
      </c>
      <c r="F39" s="79">
        <f t="shared" si="0"/>
        <v>7259</v>
      </c>
      <c r="G39" s="79">
        <f t="shared" ref="G39" si="1">SUM(G31:G38)</f>
        <v>6354</v>
      </c>
    </row>
    <row r="40" spans="1:7" ht="14.25" customHeight="1">
      <c r="A40" s="44" t="s">
        <v>11</v>
      </c>
      <c r="B40" s="48">
        <v>0.10100000000000001</v>
      </c>
      <c r="C40" s="46" t="s">
        <v>161</v>
      </c>
      <c r="D40" s="161">
        <f t="shared" ref="D40:G40" si="2">D39</f>
        <v>5536</v>
      </c>
      <c r="E40" s="161">
        <f t="shared" si="2"/>
        <v>6310</v>
      </c>
      <c r="F40" s="161">
        <f t="shared" si="2"/>
        <v>7259</v>
      </c>
      <c r="G40" s="56">
        <f t="shared" si="2"/>
        <v>6354</v>
      </c>
    </row>
    <row r="41" spans="1:7">
      <c r="A41" s="44"/>
      <c r="B41" s="45"/>
      <c r="C41" s="46"/>
      <c r="D41" s="49"/>
      <c r="E41" s="57"/>
      <c r="F41" s="57"/>
      <c r="G41" s="57"/>
    </row>
    <row r="42" spans="1:7">
      <c r="A42" s="44"/>
      <c r="B42" s="58">
        <v>0.2</v>
      </c>
      <c r="C42" s="46" t="s">
        <v>162</v>
      </c>
      <c r="D42" s="49"/>
      <c r="E42" s="49"/>
      <c r="F42" s="49"/>
      <c r="G42" s="49"/>
    </row>
    <row r="43" spans="1:7" ht="15.75" customHeight="1">
      <c r="A43" s="44"/>
      <c r="B43" s="50">
        <v>60</v>
      </c>
      <c r="C43" s="51" t="s">
        <v>14</v>
      </c>
      <c r="D43" s="49"/>
      <c r="E43" s="49"/>
      <c r="F43" s="49"/>
      <c r="G43" s="49"/>
    </row>
    <row r="44" spans="1:7" ht="16.5" customHeight="1">
      <c r="A44" s="44"/>
      <c r="B44" s="50">
        <v>44</v>
      </c>
      <c r="C44" s="51" t="s">
        <v>15</v>
      </c>
      <c r="D44" s="49"/>
      <c r="E44" s="49"/>
      <c r="F44" s="49"/>
      <c r="G44" s="49"/>
    </row>
    <row r="45" spans="1:7">
      <c r="A45" s="44"/>
      <c r="B45" s="124" t="s">
        <v>16</v>
      </c>
      <c r="C45" s="52" t="s">
        <v>29</v>
      </c>
      <c r="D45" s="69">
        <v>11696</v>
      </c>
      <c r="E45" s="69">
        <v>21617</v>
      </c>
      <c r="F45" s="69">
        <v>21617</v>
      </c>
      <c r="G45" s="57">
        <v>24431</v>
      </c>
    </row>
    <row r="46" spans="1:7" s="180" customFormat="1">
      <c r="A46" s="171"/>
      <c r="B46" s="144" t="s">
        <v>197</v>
      </c>
      <c r="C46" s="143" t="s">
        <v>194</v>
      </c>
      <c r="D46" s="69">
        <v>304</v>
      </c>
      <c r="E46" s="69">
        <v>656</v>
      </c>
      <c r="F46" s="69">
        <v>656</v>
      </c>
      <c r="G46" s="69">
        <v>1</v>
      </c>
    </row>
    <row r="47" spans="1:7" s="180" customFormat="1">
      <c r="A47" s="171"/>
      <c r="B47" s="144" t="s">
        <v>198</v>
      </c>
      <c r="C47" s="143" t="s">
        <v>195</v>
      </c>
      <c r="D47" s="69">
        <f>9658-1</f>
        <v>9657</v>
      </c>
      <c r="E47" s="69">
        <v>3067</v>
      </c>
      <c r="F47" s="69">
        <v>3067</v>
      </c>
      <c r="G47" s="69">
        <v>3553</v>
      </c>
    </row>
    <row r="48" spans="1:7">
      <c r="A48" s="44"/>
      <c r="B48" s="124" t="s">
        <v>17</v>
      </c>
      <c r="C48" s="143" t="s">
        <v>200</v>
      </c>
      <c r="D48" s="78">
        <v>17</v>
      </c>
      <c r="E48" s="78">
        <v>17</v>
      </c>
      <c r="F48" s="78">
        <v>17</v>
      </c>
      <c r="G48" s="43">
        <v>17</v>
      </c>
    </row>
    <row r="49" spans="1:7">
      <c r="A49" s="44"/>
      <c r="B49" s="124" t="s">
        <v>18</v>
      </c>
      <c r="C49" s="52" t="s">
        <v>19</v>
      </c>
      <c r="D49" s="69">
        <v>18</v>
      </c>
      <c r="E49" s="69">
        <v>18</v>
      </c>
      <c r="F49" s="69">
        <v>18</v>
      </c>
      <c r="G49" s="57">
        <v>18</v>
      </c>
    </row>
    <row r="50" spans="1:7">
      <c r="A50" s="44"/>
      <c r="B50" s="124" t="s">
        <v>217</v>
      </c>
      <c r="C50" s="52" t="s">
        <v>218</v>
      </c>
      <c r="D50" s="156">
        <v>0</v>
      </c>
      <c r="E50" s="70">
        <v>1</v>
      </c>
      <c r="F50" s="70">
        <v>1</v>
      </c>
      <c r="G50" s="53">
        <v>1</v>
      </c>
    </row>
    <row r="51" spans="1:7" ht="16.5" customHeight="1">
      <c r="A51" s="54" t="s">
        <v>11</v>
      </c>
      <c r="B51" s="145">
        <v>44</v>
      </c>
      <c r="C51" s="139" t="s">
        <v>15</v>
      </c>
      <c r="D51" s="70">
        <f t="shared" ref="D51:F51" si="3">SUM(D45:D50)</f>
        <v>21692</v>
      </c>
      <c r="E51" s="70">
        <f t="shared" si="3"/>
        <v>25376</v>
      </c>
      <c r="F51" s="70">
        <f t="shared" si="3"/>
        <v>25376</v>
      </c>
      <c r="G51" s="70">
        <f t="shared" ref="G51" si="4">SUM(G45:G50)</f>
        <v>28021</v>
      </c>
    </row>
    <row r="52" spans="1:7" ht="16.5" customHeight="1">
      <c r="A52" s="44" t="s">
        <v>11</v>
      </c>
      <c r="B52" s="50">
        <v>60</v>
      </c>
      <c r="C52" s="51" t="s">
        <v>14</v>
      </c>
      <c r="D52" s="70">
        <f t="shared" ref="D52:G53" si="5">D51</f>
        <v>21692</v>
      </c>
      <c r="E52" s="70">
        <f t="shared" si="5"/>
        <v>25376</v>
      </c>
      <c r="F52" s="70">
        <f t="shared" ref="F52" si="6">F51</f>
        <v>25376</v>
      </c>
      <c r="G52" s="70">
        <f t="shared" si="5"/>
        <v>28021</v>
      </c>
    </row>
    <row r="53" spans="1:7">
      <c r="A53" s="44" t="s">
        <v>11</v>
      </c>
      <c r="B53" s="58">
        <v>0.2</v>
      </c>
      <c r="C53" s="46" t="s">
        <v>162</v>
      </c>
      <c r="D53" s="69">
        <f t="shared" si="5"/>
        <v>21692</v>
      </c>
      <c r="E53" s="69">
        <f t="shared" si="5"/>
        <v>25376</v>
      </c>
      <c r="F53" s="69">
        <f t="shared" ref="F53" si="7">F52</f>
        <v>25376</v>
      </c>
      <c r="G53" s="57">
        <f t="shared" si="5"/>
        <v>28021</v>
      </c>
    </row>
    <row r="54" spans="1:7" ht="25.5">
      <c r="A54" s="44" t="s">
        <v>11</v>
      </c>
      <c r="B54" s="45">
        <v>2045</v>
      </c>
      <c r="C54" s="46" t="s">
        <v>1</v>
      </c>
      <c r="D54" s="79">
        <f t="shared" ref="D54:G54" si="8">D53+D40</f>
        <v>27228</v>
      </c>
      <c r="E54" s="79">
        <f t="shared" si="8"/>
        <v>31686</v>
      </c>
      <c r="F54" s="79">
        <f t="shared" ref="F54" si="9">F53+F40</f>
        <v>32635</v>
      </c>
      <c r="G54" s="67">
        <f t="shared" si="8"/>
        <v>34375</v>
      </c>
    </row>
    <row r="55" spans="1:7">
      <c r="A55" s="44"/>
      <c r="B55" s="44"/>
      <c r="C55" s="44"/>
      <c r="D55" s="59"/>
      <c r="E55" s="49"/>
      <c r="F55" s="49"/>
      <c r="G55" s="49"/>
    </row>
    <row r="56" spans="1:7">
      <c r="A56" s="44" t="s">
        <v>13</v>
      </c>
      <c r="B56" s="60">
        <v>2059</v>
      </c>
      <c r="C56" s="61" t="s">
        <v>3</v>
      </c>
      <c r="D56" s="57"/>
      <c r="E56" s="57"/>
      <c r="F56" s="57"/>
      <c r="G56" s="57"/>
    </row>
    <row r="57" spans="1:7">
      <c r="A57" s="62"/>
      <c r="B57" s="62">
        <v>80</v>
      </c>
      <c r="C57" s="63" t="s">
        <v>20</v>
      </c>
      <c r="D57" s="57"/>
      <c r="E57" s="57"/>
      <c r="F57" s="57"/>
      <c r="G57" s="57"/>
    </row>
    <row r="58" spans="1:7">
      <c r="A58" s="62"/>
      <c r="B58" s="64">
        <v>80.052999999999997</v>
      </c>
      <c r="C58" s="61" t="s">
        <v>21</v>
      </c>
      <c r="D58" s="57"/>
      <c r="E58" s="57"/>
      <c r="F58" s="57"/>
      <c r="G58" s="57"/>
    </row>
    <row r="59" spans="1:7">
      <c r="A59" s="62"/>
      <c r="B59" s="65">
        <v>60</v>
      </c>
      <c r="C59" s="63" t="s">
        <v>82</v>
      </c>
      <c r="D59" s="57"/>
      <c r="E59" s="57"/>
      <c r="F59" s="57"/>
      <c r="G59" s="57"/>
    </row>
    <row r="60" spans="1:7" ht="27.95" customHeight="1">
      <c r="A60" s="62"/>
      <c r="B60" s="65">
        <v>65</v>
      </c>
      <c r="C60" s="63" t="s">
        <v>183</v>
      </c>
      <c r="D60" s="57"/>
      <c r="E60" s="57"/>
      <c r="F60" s="57"/>
      <c r="G60" s="57"/>
    </row>
    <row r="61" spans="1:7">
      <c r="A61" s="62"/>
      <c r="B61" s="218" t="s">
        <v>60</v>
      </c>
      <c r="C61" s="66" t="s">
        <v>33</v>
      </c>
      <c r="D61" s="70">
        <v>20530</v>
      </c>
      <c r="E61" s="70">
        <v>10060</v>
      </c>
      <c r="F61" s="70">
        <v>10060</v>
      </c>
      <c r="G61" s="53">
        <v>4871</v>
      </c>
    </row>
    <row r="62" spans="1:7" ht="27.95" customHeight="1">
      <c r="A62" s="62" t="s">
        <v>11</v>
      </c>
      <c r="B62" s="65">
        <v>65</v>
      </c>
      <c r="C62" s="63" t="s">
        <v>183</v>
      </c>
      <c r="D62" s="70">
        <f t="shared" ref="D62:E62" si="10">D61</f>
        <v>20530</v>
      </c>
      <c r="E62" s="70">
        <f t="shared" si="10"/>
        <v>10060</v>
      </c>
      <c r="F62" s="70">
        <f t="shared" ref="F62" si="11">F61</f>
        <v>10060</v>
      </c>
      <c r="G62" s="53">
        <f>G61</f>
        <v>4871</v>
      </c>
    </row>
    <row r="63" spans="1:7">
      <c r="A63" s="62"/>
      <c r="B63" s="68"/>
      <c r="C63" s="63"/>
      <c r="D63" s="57"/>
      <c r="E63" s="57"/>
      <c r="F63" s="57"/>
      <c r="G63" s="57"/>
    </row>
    <row r="64" spans="1:7" ht="27.95" customHeight="1">
      <c r="A64" s="62"/>
      <c r="B64" s="68">
        <v>66</v>
      </c>
      <c r="C64" s="63" t="s">
        <v>185</v>
      </c>
      <c r="D64" s="57"/>
      <c r="E64" s="57"/>
      <c r="F64" s="57"/>
      <c r="G64" s="57"/>
    </row>
    <row r="65" spans="1:7">
      <c r="A65" s="62"/>
      <c r="B65" s="68" t="s">
        <v>61</v>
      </c>
      <c r="C65" s="63" t="s">
        <v>33</v>
      </c>
      <c r="D65" s="69">
        <v>1372</v>
      </c>
      <c r="E65" s="69">
        <v>476</v>
      </c>
      <c r="F65" s="69">
        <v>476</v>
      </c>
      <c r="G65" s="57">
        <v>233</v>
      </c>
    </row>
    <row r="66" spans="1:7" ht="27.95" customHeight="1">
      <c r="A66" s="62" t="s">
        <v>11</v>
      </c>
      <c r="B66" s="68">
        <v>66</v>
      </c>
      <c r="C66" s="63" t="s">
        <v>185</v>
      </c>
      <c r="D66" s="79">
        <f t="shared" ref="D66:G66" si="12">D65</f>
        <v>1372</v>
      </c>
      <c r="E66" s="79">
        <f t="shared" si="12"/>
        <v>476</v>
      </c>
      <c r="F66" s="79">
        <f t="shared" si="12"/>
        <v>476</v>
      </c>
      <c r="G66" s="67">
        <f t="shared" si="12"/>
        <v>233</v>
      </c>
    </row>
    <row r="67" spans="1:7">
      <c r="A67" s="62"/>
      <c r="B67" s="68"/>
      <c r="C67" s="63"/>
      <c r="D67" s="133"/>
      <c r="E67" s="133"/>
      <c r="F67" s="133"/>
      <c r="G67" s="134"/>
    </row>
    <row r="68" spans="1:7" ht="27.95" customHeight="1">
      <c r="A68" s="62"/>
      <c r="B68" s="68">
        <v>67</v>
      </c>
      <c r="C68" s="63" t="s">
        <v>188</v>
      </c>
      <c r="D68" s="69"/>
      <c r="E68" s="69"/>
      <c r="F68" s="69"/>
      <c r="G68" s="57"/>
    </row>
    <row r="69" spans="1:7">
      <c r="A69" s="62"/>
      <c r="B69" s="68" t="s">
        <v>189</v>
      </c>
      <c r="C69" s="63" t="s">
        <v>33</v>
      </c>
      <c r="D69" s="156">
        <v>0</v>
      </c>
      <c r="E69" s="70">
        <v>1</v>
      </c>
      <c r="F69" s="70">
        <v>1</v>
      </c>
      <c r="G69" s="53">
        <v>1</v>
      </c>
    </row>
    <row r="70" spans="1:7" ht="27.95" customHeight="1">
      <c r="A70" s="62" t="s">
        <v>11</v>
      </c>
      <c r="B70" s="68">
        <v>67</v>
      </c>
      <c r="C70" s="63" t="s">
        <v>188</v>
      </c>
      <c r="D70" s="156">
        <f t="shared" ref="D70:G70" si="13">D69</f>
        <v>0</v>
      </c>
      <c r="E70" s="70">
        <f t="shared" si="13"/>
        <v>1</v>
      </c>
      <c r="F70" s="70">
        <f t="shared" ref="F70" si="14">F69</f>
        <v>1</v>
      </c>
      <c r="G70" s="70">
        <f t="shared" si="13"/>
        <v>1</v>
      </c>
    </row>
    <row r="71" spans="1:7">
      <c r="A71" s="62" t="s">
        <v>11</v>
      </c>
      <c r="B71" s="65">
        <v>60</v>
      </c>
      <c r="C71" s="63" t="s">
        <v>82</v>
      </c>
      <c r="D71" s="79">
        <f t="shared" ref="D71:G71" si="15">D62+D66+D70</f>
        <v>21902</v>
      </c>
      <c r="E71" s="79">
        <f t="shared" si="15"/>
        <v>10537</v>
      </c>
      <c r="F71" s="79">
        <f t="shared" ref="F71" si="16">F62+F66+F70</f>
        <v>10537</v>
      </c>
      <c r="G71" s="79">
        <f t="shared" si="15"/>
        <v>5105</v>
      </c>
    </row>
    <row r="72" spans="1:7">
      <c r="A72" s="62"/>
      <c r="B72" s="65"/>
      <c r="C72" s="63"/>
      <c r="D72" s="69"/>
      <c r="E72" s="69"/>
      <c r="F72" s="69"/>
      <c r="G72" s="57"/>
    </row>
    <row r="73" spans="1:7">
      <c r="A73" s="62"/>
      <c r="B73" s="65">
        <v>61</v>
      </c>
      <c r="C73" s="63" t="s">
        <v>62</v>
      </c>
      <c r="D73" s="57"/>
      <c r="E73" s="57"/>
      <c r="F73" s="57"/>
      <c r="G73" s="57"/>
    </row>
    <row r="74" spans="1:7" ht="27.95" customHeight="1">
      <c r="A74" s="62"/>
      <c r="B74" s="68">
        <v>65</v>
      </c>
      <c r="C74" s="63" t="s">
        <v>183</v>
      </c>
      <c r="D74" s="57"/>
      <c r="E74" s="57"/>
      <c r="F74" s="57"/>
      <c r="G74" s="57"/>
    </row>
    <row r="75" spans="1:7">
      <c r="A75" s="62"/>
      <c r="B75" s="68" t="s">
        <v>63</v>
      </c>
      <c r="C75" s="63" t="s">
        <v>371</v>
      </c>
      <c r="D75" s="70">
        <v>485</v>
      </c>
      <c r="E75" s="70">
        <v>487</v>
      </c>
      <c r="F75" s="70">
        <v>487</v>
      </c>
      <c r="G75" s="70">
        <v>487</v>
      </c>
    </row>
    <row r="76" spans="1:7" ht="27.95" customHeight="1">
      <c r="A76" s="62" t="s">
        <v>11</v>
      </c>
      <c r="B76" s="68">
        <v>65</v>
      </c>
      <c r="C76" s="63" t="s">
        <v>183</v>
      </c>
      <c r="D76" s="70">
        <f t="shared" ref="D76:G76" si="17">D75</f>
        <v>485</v>
      </c>
      <c r="E76" s="70">
        <f t="shared" si="17"/>
        <v>487</v>
      </c>
      <c r="F76" s="70">
        <f t="shared" ref="F76" si="18">F75</f>
        <v>487</v>
      </c>
      <c r="G76" s="70">
        <f t="shared" si="17"/>
        <v>487</v>
      </c>
    </row>
    <row r="77" spans="1:7">
      <c r="A77" s="62"/>
      <c r="B77" s="68"/>
      <c r="C77" s="63"/>
      <c r="D77" s="57"/>
      <c r="E77" s="57"/>
      <c r="F77" s="57"/>
      <c r="G77" s="57"/>
    </row>
    <row r="78" spans="1:7" ht="27.95" customHeight="1">
      <c r="A78" s="62"/>
      <c r="B78" s="68">
        <v>66</v>
      </c>
      <c r="C78" s="63" t="s">
        <v>185</v>
      </c>
      <c r="D78" s="57"/>
      <c r="E78" s="57"/>
      <c r="F78" s="57"/>
      <c r="G78" s="57"/>
    </row>
    <row r="79" spans="1:7">
      <c r="A79" s="62"/>
      <c r="B79" s="68" t="s">
        <v>64</v>
      </c>
      <c r="C79" s="63" t="s">
        <v>371</v>
      </c>
      <c r="D79" s="70">
        <v>307</v>
      </c>
      <c r="E79" s="70">
        <v>308</v>
      </c>
      <c r="F79" s="70">
        <v>308</v>
      </c>
      <c r="G79" s="70">
        <v>308</v>
      </c>
    </row>
    <row r="80" spans="1:7" ht="27.95" customHeight="1">
      <c r="A80" s="62" t="s">
        <v>11</v>
      </c>
      <c r="B80" s="68">
        <v>66</v>
      </c>
      <c r="C80" s="63" t="s">
        <v>185</v>
      </c>
      <c r="D80" s="70">
        <f t="shared" ref="D80:G80" si="19">D79</f>
        <v>307</v>
      </c>
      <c r="E80" s="70">
        <f t="shared" si="19"/>
        <v>308</v>
      </c>
      <c r="F80" s="70">
        <f t="shared" ref="F80" si="20">F79</f>
        <v>308</v>
      </c>
      <c r="G80" s="70">
        <f t="shared" si="19"/>
        <v>308</v>
      </c>
    </row>
    <row r="81" spans="1:7">
      <c r="A81" s="62"/>
      <c r="B81" s="68"/>
      <c r="C81" s="63"/>
      <c r="D81" s="69"/>
      <c r="E81" s="69"/>
      <c r="F81" s="69"/>
      <c r="G81" s="69"/>
    </row>
    <row r="82" spans="1:7" ht="27.95" customHeight="1">
      <c r="A82" s="62"/>
      <c r="B82" s="68">
        <v>67</v>
      </c>
      <c r="C82" s="63" t="s">
        <v>188</v>
      </c>
      <c r="D82" s="69"/>
      <c r="E82" s="69"/>
      <c r="F82" s="69"/>
      <c r="G82" s="69"/>
    </row>
    <row r="83" spans="1:7">
      <c r="A83" s="62"/>
      <c r="B83" s="68" t="s">
        <v>190</v>
      </c>
      <c r="C83" s="63" t="s">
        <v>371</v>
      </c>
      <c r="D83" s="156">
        <v>0</v>
      </c>
      <c r="E83" s="70">
        <v>1</v>
      </c>
      <c r="F83" s="70">
        <v>1</v>
      </c>
      <c r="G83" s="70">
        <v>1</v>
      </c>
    </row>
    <row r="84" spans="1:7" ht="27.95" customHeight="1">
      <c r="A84" s="62" t="s">
        <v>11</v>
      </c>
      <c r="B84" s="68">
        <v>67</v>
      </c>
      <c r="C84" s="63" t="s">
        <v>188</v>
      </c>
      <c r="D84" s="156">
        <f t="shared" ref="D84:G84" si="21">D83</f>
        <v>0</v>
      </c>
      <c r="E84" s="70">
        <f t="shared" si="21"/>
        <v>1</v>
      </c>
      <c r="F84" s="70">
        <f t="shared" si="21"/>
        <v>1</v>
      </c>
      <c r="G84" s="70">
        <f t="shared" si="21"/>
        <v>1</v>
      </c>
    </row>
    <row r="85" spans="1:7">
      <c r="A85" s="62" t="s">
        <v>11</v>
      </c>
      <c r="B85" s="65">
        <v>61</v>
      </c>
      <c r="C85" s="63" t="s">
        <v>62</v>
      </c>
      <c r="D85" s="70">
        <f t="shared" ref="D85:G85" si="22">D76+D80+D84</f>
        <v>792</v>
      </c>
      <c r="E85" s="70">
        <f t="shared" si="22"/>
        <v>796</v>
      </c>
      <c r="F85" s="70">
        <f t="shared" si="22"/>
        <v>796</v>
      </c>
      <c r="G85" s="70">
        <f t="shared" si="22"/>
        <v>796</v>
      </c>
    </row>
    <row r="86" spans="1:7">
      <c r="A86" s="44" t="s">
        <v>11</v>
      </c>
      <c r="B86" s="64">
        <v>80.052999999999997</v>
      </c>
      <c r="C86" s="61" t="s">
        <v>21</v>
      </c>
      <c r="D86" s="69">
        <f t="shared" ref="D86:G86" si="23">D85+D71</f>
        <v>22694</v>
      </c>
      <c r="E86" s="69">
        <f t="shared" si="23"/>
        <v>11333</v>
      </c>
      <c r="F86" s="69">
        <f t="shared" si="23"/>
        <v>11333</v>
      </c>
      <c r="G86" s="69">
        <f t="shared" si="23"/>
        <v>5901</v>
      </c>
    </row>
    <row r="87" spans="1:7">
      <c r="A87" s="54" t="s">
        <v>11</v>
      </c>
      <c r="B87" s="83">
        <v>2059</v>
      </c>
      <c r="C87" s="55" t="s">
        <v>3</v>
      </c>
      <c r="D87" s="79">
        <f t="shared" ref="D87:G87" si="24">D86</f>
        <v>22694</v>
      </c>
      <c r="E87" s="79">
        <f t="shared" si="24"/>
        <v>11333</v>
      </c>
      <c r="F87" s="79">
        <f t="shared" si="24"/>
        <v>11333</v>
      </c>
      <c r="G87" s="71">
        <f t="shared" si="24"/>
        <v>5901</v>
      </c>
    </row>
    <row r="88" spans="1:7">
      <c r="A88" s="44"/>
      <c r="B88" s="45"/>
      <c r="C88" s="51"/>
      <c r="D88" s="72"/>
      <c r="E88" s="72"/>
      <c r="F88" s="72"/>
      <c r="G88" s="72"/>
    </row>
    <row r="89" spans="1:7" ht="16.5" customHeight="1">
      <c r="A89" s="44" t="s">
        <v>13</v>
      </c>
      <c r="B89" s="45">
        <v>2215</v>
      </c>
      <c r="C89" s="46" t="s">
        <v>4</v>
      </c>
      <c r="D89" s="72"/>
      <c r="E89" s="72"/>
      <c r="F89" s="72"/>
      <c r="G89" s="72"/>
    </row>
    <row r="90" spans="1:7">
      <c r="A90" s="44"/>
      <c r="B90" s="73">
        <v>2</v>
      </c>
      <c r="C90" s="51" t="s">
        <v>27</v>
      </c>
      <c r="D90" s="74"/>
      <c r="E90" s="74"/>
      <c r="F90" s="74"/>
      <c r="G90" s="74"/>
    </row>
    <row r="91" spans="1:7" ht="13.5" customHeight="1">
      <c r="A91" s="44"/>
      <c r="B91" s="75">
        <v>2.105</v>
      </c>
      <c r="C91" s="46" t="s">
        <v>24</v>
      </c>
      <c r="D91" s="76"/>
      <c r="E91" s="76"/>
      <c r="F91" s="76"/>
      <c r="G91" s="76"/>
    </row>
    <row r="92" spans="1:7" ht="16.5" customHeight="1">
      <c r="A92" s="44"/>
      <c r="B92" s="50">
        <v>42</v>
      </c>
      <c r="C92" s="63" t="s">
        <v>186</v>
      </c>
      <c r="D92" s="76"/>
      <c r="E92" s="76"/>
      <c r="F92" s="76"/>
      <c r="G92" s="76"/>
    </row>
    <row r="93" spans="1:7">
      <c r="A93" s="44"/>
      <c r="B93" s="50">
        <v>45</v>
      </c>
      <c r="C93" s="63" t="s">
        <v>184</v>
      </c>
      <c r="D93" s="76"/>
      <c r="E93" s="76"/>
      <c r="F93" s="76"/>
      <c r="G93" s="76"/>
    </row>
    <row r="94" spans="1:7">
      <c r="A94" s="44"/>
      <c r="B94" s="125" t="s">
        <v>165</v>
      </c>
      <c r="C94" s="63" t="s">
        <v>33</v>
      </c>
      <c r="D94" s="59">
        <v>1974</v>
      </c>
      <c r="E94" s="59">
        <v>660</v>
      </c>
      <c r="F94" s="59">
        <v>660</v>
      </c>
      <c r="G94" s="77">
        <v>5513</v>
      </c>
    </row>
    <row r="95" spans="1:7">
      <c r="A95" s="44"/>
      <c r="B95" s="99" t="s">
        <v>22</v>
      </c>
      <c r="C95" s="51" t="s">
        <v>25</v>
      </c>
      <c r="D95" s="78">
        <v>99</v>
      </c>
      <c r="E95" s="78">
        <v>100</v>
      </c>
      <c r="F95" s="78">
        <v>100</v>
      </c>
      <c r="G95" s="155">
        <v>0</v>
      </c>
    </row>
    <row r="96" spans="1:7">
      <c r="A96" s="44"/>
      <c r="B96" s="99" t="s">
        <v>26</v>
      </c>
      <c r="C96" s="51" t="s">
        <v>80</v>
      </c>
      <c r="D96" s="78">
        <v>372</v>
      </c>
      <c r="E96" s="78">
        <v>372</v>
      </c>
      <c r="F96" s="78">
        <v>372</v>
      </c>
      <c r="G96" s="155">
        <v>0</v>
      </c>
    </row>
    <row r="97" spans="1:7">
      <c r="A97" s="44" t="s">
        <v>11</v>
      </c>
      <c r="B97" s="50">
        <v>45</v>
      </c>
      <c r="C97" s="63" t="s">
        <v>184</v>
      </c>
      <c r="D97" s="79">
        <f t="shared" ref="D97:F97" si="25">SUM(D94:D96)</f>
        <v>2445</v>
      </c>
      <c r="E97" s="79">
        <f t="shared" si="25"/>
        <v>1132</v>
      </c>
      <c r="F97" s="79">
        <f t="shared" si="25"/>
        <v>1132</v>
      </c>
      <c r="G97" s="79">
        <f>SUM(G94:G96)</f>
        <v>5513</v>
      </c>
    </row>
    <row r="98" spans="1:7" ht="11.1" customHeight="1">
      <c r="A98" s="44"/>
      <c r="B98" s="50"/>
      <c r="C98" s="63"/>
      <c r="D98" s="72"/>
      <c r="E98" s="72"/>
      <c r="F98" s="72"/>
      <c r="G98" s="72"/>
    </row>
    <row r="99" spans="1:7">
      <c r="A99" s="44"/>
      <c r="B99" s="80">
        <v>48</v>
      </c>
      <c r="C99" s="51" t="s">
        <v>23</v>
      </c>
      <c r="D99" s="72"/>
      <c r="E99" s="72"/>
      <c r="F99" s="72"/>
      <c r="G99" s="72"/>
    </row>
    <row r="100" spans="1:7">
      <c r="A100" s="44"/>
      <c r="B100" s="126" t="s">
        <v>166</v>
      </c>
      <c r="C100" s="66" t="s">
        <v>33</v>
      </c>
      <c r="D100" s="162">
        <v>5522</v>
      </c>
      <c r="E100" s="162">
        <v>7349</v>
      </c>
      <c r="F100" s="162">
        <v>7349</v>
      </c>
      <c r="G100" s="82">
        <v>5959</v>
      </c>
    </row>
    <row r="101" spans="1:7">
      <c r="A101" s="44" t="s">
        <v>11</v>
      </c>
      <c r="B101" s="80">
        <v>48</v>
      </c>
      <c r="C101" s="51" t="s">
        <v>23</v>
      </c>
      <c r="D101" s="70">
        <f t="shared" ref="D101:G101" si="26">SUM(D100:D100)</f>
        <v>5522</v>
      </c>
      <c r="E101" s="70">
        <f t="shared" si="26"/>
        <v>7349</v>
      </c>
      <c r="F101" s="70">
        <f t="shared" ref="F101" si="27">SUM(F100:F100)</f>
        <v>7349</v>
      </c>
      <c r="G101" s="70">
        <f t="shared" si="26"/>
        <v>5959</v>
      </c>
    </row>
    <row r="102" spans="1:7">
      <c r="A102" s="44"/>
      <c r="B102" s="50"/>
      <c r="C102" s="63"/>
      <c r="D102" s="69"/>
      <c r="E102" s="69"/>
      <c r="F102" s="69"/>
      <c r="G102" s="69"/>
    </row>
    <row r="103" spans="1:7">
      <c r="A103" s="44"/>
      <c r="B103" s="50">
        <v>60</v>
      </c>
      <c r="C103" s="63" t="s">
        <v>25</v>
      </c>
      <c r="D103" s="69"/>
      <c r="E103" s="69"/>
      <c r="F103" s="69"/>
      <c r="G103" s="69"/>
    </row>
    <row r="104" spans="1:7">
      <c r="A104" s="44"/>
      <c r="B104" s="125" t="s">
        <v>473</v>
      </c>
      <c r="C104" s="143" t="s">
        <v>210</v>
      </c>
      <c r="D104" s="152">
        <v>0</v>
      </c>
      <c r="E104" s="152">
        <v>0</v>
      </c>
      <c r="F104" s="152">
        <v>0</v>
      </c>
      <c r="G104" s="78">
        <v>100</v>
      </c>
    </row>
    <row r="105" spans="1:7">
      <c r="A105" s="44" t="s">
        <v>11</v>
      </c>
      <c r="B105" s="50">
        <v>60</v>
      </c>
      <c r="C105" s="63" t="s">
        <v>25</v>
      </c>
      <c r="D105" s="153">
        <f>D104</f>
        <v>0</v>
      </c>
      <c r="E105" s="153">
        <f t="shared" ref="E105:G105" si="28">E104</f>
        <v>0</v>
      </c>
      <c r="F105" s="153">
        <f t="shared" si="28"/>
        <v>0</v>
      </c>
      <c r="G105" s="79">
        <f t="shared" si="28"/>
        <v>100</v>
      </c>
    </row>
    <row r="106" spans="1:7">
      <c r="A106" s="44"/>
      <c r="B106" s="50"/>
      <c r="C106" s="63"/>
      <c r="D106" s="152"/>
      <c r="E106" s="152"/>
      <c r="F106" s="152"/>
      <c r="G106" s="69"/>
    </row>
    <row r="107" spans="1:7">
      <c r="A107" s="44"/>
      <c r="B107" s="50">
        <v>61</v>
      </c>
      <c r="C107" s="63" t="s">
        <v>80</v>
      </c>
      <c r="D107" s="152"/>
      <c r="E107" s="152"/>
      <c r="F107" s="152"/>
      <c r="G107" s="69"/>
    </row>
    <row r="108" spans="1:7">
      <c r="A108" s="44"/>
      <c r="B108" s="125" t="s">
        <v>474</v>
      </c>
      <c r="C108" s="143" t="s">
        <v>210</v>
      </c>
      <c r="D108" s="152">
        <v>0</v>
      </c>
      <c r="E108" s="152">
        <v>0</v>
      </c>
      <c r="F108" s="152">
        <v>0</v>
      </c>
      <c r="G108" s="78">
        <v>372</v>
      </c>
    </row>
    <row r="109" spans="1:7">
      <c r="A109" s="44" t="s">
        <v>11</v>
      </c>
      <c r="B109" s="50">
        <v>61</v>
      </c>
      <c r="C109" s="63" t="s">
        <v>80</v>
      </c>
      <c r="D109" s="153">
        <f>D108</f>
        <v>0</v>
      </c>
      <c r="E109" s="153">
        <f t="shared" ref="E109" si="29">E108</f>
        <v>0</v>
      </c>
      <c r="F109" s="153">
        <f t="shared" ref="F109" si="30">F108</f>
        <v>0</v>
      </c>
      <c r="G109" s="79">
        <f t="shared" ref="G109" si="31">G108</f>
        <v>372</v>
      </c>
    </row>
    <row r="110" spans="1:7" ht="16.5" customHeight="1">
      <c r="A110" s="44" t="s">
        <v>11</v>
      </c>
      <c r="B110" s="50">
        <v>42</v>
      </c>
      <c r="C110" s="63" t="s">
        <v>186</v>
      </c>
      <c r="D110" s="70">
        <f>D109+D105+D101+D97</f>
        <v>7967</v>
      </c>
      <c r="E110" s="70">
        <f t="shared" ref="E110:G110" si="32">E109+E105+E101+E97</f>
        <v>8481</v>
      </c>
      <c r="F110" s="70">
        <f t="shared" si="32"/>
        <v>8481</v>
      </c>
      <c r="G110" s="70">
        <f t="shared" si="32"/>
        <v>11944</v>
      </c>
    </row>
    <row r="111" spans="1:7">
      <c r="A111" s="44" t="s">
        <v>11</v>
      </c>
      <c r="B111" s="75">
        <v>2.105</v>
      </c>
      <c r="C111" s="46" t="s">
        <v>24</v>
      </c>
      <c r="D111" s="79">
        <f>D110</f>
        <v>7967</v>
      </c>
      <c r="E111" s="79">
        <f t="shared" ref="E111:G111" si="33">E110</f>
        <v>8481</v>
      </c>
      <c r="F111" s="79">
        <f t="shared" si="33"/>
        <v>8481</v>
      </c>
      <c r="G111" s="79">
        <f t="shared" si="33"/>
        <v>11944</v>
      </c>
    </row>
    <row r="112" spans="1:7" ht="18" customHeight="1">
      <c r="A112" s="44" t="s">
        <v>11</v>
      </c>
      <c r="B112" s="73">
        <v>2</v>
      </c>
      <c r="C112" s="51" t="s">
        <v>27</v>
      </c>
      <c r="D112" s="70">
        <f t="shared" ref="D112:G113" si="34">D111</f>
        <v>7967</v>
      </c>
      <c r="E112" s="70">
        <f t="shared" si="34"/>
        <v>8481</v>
      </c>
      <c r="F112" s="70">
        <f t="shared" ref="F112" si="35">F111</f>
        <v>8481</v>
      </c>
      <c r="G112" s="82">
        <f t="shared" si="34"/>
        <v>11944</v>
      </c>
    </row>
    <row r="113" spans="1:7" ht="17.25" customHeight="1">
      <c r="A113" s="44" t="s">
        <v>11</v>
      </c>
      <c r="B113" s="45">
        <v>2215</v>
      </c>
      <c r="C113" s="46" t="s">
        <v>4</v>
      </c>
      <c r="D113" s="79">
        <f t="shared" ref="D113:F113" si="36">D112</f>
        <v>7967</v>
      </c>
      <c r="E113" s="79">
        <f t="shared" si="36"/>
        <v>8481</v>
      </c>
      <c r="F113" s="79">
        <f t="shared" si="36"/>
        <v>8481</v>
      </c>
      <c r="G113" s="81">
        <f t="shared" si="34"/>
        <v>11944</v>
      </c>
    </row>
    <row r="114" spans="1:7" ht="11.1" customHeight="1">
      <c r="A114" s="44"/>
      <c r="B114" s="45"/>
      <c r="C114" s="51"/>
      <c r="D114" s="72"/>
      <c r="E114" s="72"/>
      <c r="F114" s="72"/>
      <c r="G114" s="72"/>
    </row>
    <row r="115" spans="1:7">
      <c r="A115" s="44" t="s">
        <v>13</v>
      </c>
      <c r="B115" s="45">
        <v>2216</v>
      </c>
      <c r="C115" s="46" t="s">
        <v>149</v>
      </c>
      <c r="D115" s="72"/>
      <c r="E115" s="72"/>
      <c r="F115" s="72"/>
      <c r="G115" s="72"/>
    </row>
    <row r="116" spans="1:7">
      <c r="A116" s="44"/>
      <c r="B116" s="44">
        <v>80</v>
      </c>
      <c r="C116" s="51" t="s">
        <v>20</v>
      </c>
      <c r="D116" s="72"/>
      <c r="E116" s="72"/>
      <c r="F116" s="72"/>
      <c r="G116" s="72"/>
    </row>
    <row r="117" spans="1:7" ht="20.25" customHeight="1">
      <c r="A117" s="44"/>
      <c r="B117" s="45">
        <v>80.102999999999994</v>
      </c>
      <c r="C117" s="46" t="s">
        <v>150</v>
      </c>
      <c r="D117" s="72"/>
      <c r="E117" s="72"/>
      <c r="F117" s="72"/>
      <c r="G117" s="72"/>
    </row>
    <row r="118" spans="1:7">
      <c r="A118" s="44"/>
      <c r="B118" s="44">
        <v>60</v>
      </c>
      <c r="C118" s="51" t="s">
        <v>151</v>
      </c>
      <c r="D118" s="72"/>
      <c r="E118" s="72"/>
      <c r="F118" s="72"/>
      <c r="G118" s="72"/>
    </row>
    <row r="119" spans="1:7">
      <c r="A119" s="44"/>
      <c r="B119" s="127" t="s">
        <v>219</v>
      </c>
      <c r="C119" s="52" t="s">
        <v>220</v>
      </c>
      <c r="D119" s="69">
        <v>31491</v>
      </c>
      <c r="E119" s="69">
        <v>31450</v>
      </c>
      <c r="F119" s="69">
        <v>31450</v>
      </c>
      <c r="G119" s="69">
        <v>32184</v>
      </c>
    </row>
    <row r="120" spans="1:7">
      <c r="A120" s="44" t="s">
        <v>11</v>
      </c>
      <c r="B120" s="44">
        <v>60</v>
      </c>
      <c r="C120" s="51" t="s">
        <v>151</v>
      </c>
      <c r="D120" s="79">
        <f t="shared" ref="D120:G120" si="37">SUM(D119:D119)</f>
        <v>31491</v>
      </c>
      <c r="E120" s="79">
        <f t="shared" si="37"/>
        <v>31450</v>
      </c>
      <c r="F120" s="79">
        <f t="shared" si="37"/>
        <v>31450</v>
      </c>
      <c r="G120" s="79">
        <f t="shared" si="37"/>
        <v>32184</v>
      </c>
    </row>
    <row r="121" spans="1:7" ht="16.5" customHeight="1">
      <c r="A121" s="44" t="s">
        <v>11</v>
      </c>
      <c r="B121" s="45">
        <v>80.102999999999994</v>
      </c>
      <c r="C121" s="46" t="s">
        <v>150</v>
      </c>
      <c r="D121" s="79">
        <f t="shared" ref="D121:G123" si="38">D120</f>
        <v>31491</v>
      </c>
      <c r="E121" s="79">
        <f t="shared" si="38"/>
        <v>31450</v>
      </c>
      <c r="F121" s="79">
        <f t="shared" si="38"/>
        <v>31450</v>
      </c>
      <c r="G121" s="79">
        <f t="shared" si="38"/>
        <v>32184</v>
      </c>
    </row>
    <row r="122" spans="1:7">
      <c r="A122" s="44" t="s">
        <v>11</v>
      </c>
      <c r="B122" s="44">
        <v>80</v>
      </c>
      <c r="C122" s="51" t="s">
        <v>20</v>
      </c>
      <c r="D122" s="79">
        <f t="shared" si="38"/>
        <v>31491</v>
      </c>
      <c r="E122" s="79">
        <f t="shared" si="38"/>
        <v>31450</v>
      </c>
      <c r="F122" s="79">
        <f t="shared" si="38"/>
        <v>31450</v>
      </c>
      <c r="G122" s="79">
        <f t="shared" si="38"/>
        <v>32184</v>
      </c>
    </row>
    <row r="123" spans="1:7">
      <c r="A123" s="44" t="s">
        <v>11</v>
      </c>
      <c r="B123" s="45">
        <v>2216</v>
      </c>
      <c r="C123" s="46" t="s">
        <v>149</v>
      </c>
      <c r="D123" s="79">
        <f t="shared" si="38"/>
        <v>31491</v>
      </c>
      <c r="E123" s="79">
        <f t="shared" si="38"/>
        <v>31450</v>
      </c>
      <c r="F123" s="79">
        <f t="shared" si="38"/>
        <v>31450</v>
      </c>
      <c r="G123" s="79">
        <f t="shared" si="38"/>
        <v>32184</v>
      </c>
    </row>
    <row r="124" spans="1:7" ht="11.1" customHeight="1">
      <c r="A124" s="44"/>
      <c r="B124" s="45"/>
      <c r="C124" s="46"/>
      <c r="D124" s="72"/>
      <c r="E124" s="72"/>
      <c r="F124" s="72"/>
      <c r="G124" s="72"/>
    </row>
    <row r="125" spans="1:7">
      <c r="A125" s="44" t="s">
        <v>13</v>
      </c>
      <c r="B125" s="45">
        <v>2217</v>
      </c>
      <c r="C125" s="46" t="s">
        <v>5</v>
      </c>
      <c r="D125" s="74"/>
      <c r="E125" s="74"/>
      <c r="F125" s="74"/>
      <c r="G125" s="74"/>
    </row>
    <row r="126" spans="1:7" s="138" customFormat="1" ht="16.5" customHeight="1">
      <c r="A126" s="44"/>
      <c r="B126" s="73">
        <v>1</v>
      </c>
      <c r="C126" s="51" t="s">
        <v>81</v>
      </c>
      <c r="D126" s="76"/>
      <c r="E126" s="76"/>
      <c r="F126" s="76"/>
      <c r="G126" s="76"/>
    </row>
    <row r="127" spans="1:7" s="138" customFormat="1">
      <c r="A127" s="44"/>
      <c r="B127" s="75">
        <v>1.0009999999999999</v>
      </c>
      <c r="C127" s="46" t="s">
        <v>28</v>
      </c>
      <c r="D127" s="76"/>
      <c r="E127" s="76"/>
      <c r="F127" s="76"/>
      <c r="G127" s="76"/>
    </row>
    <row r="128" spans="1:7" s="138" customFormat="1">
      <c r="A128" s="44"/>
      <c r="B128" s="50">
        <v>60</v>
      </c>
      <c r="C128" s="51" t="s">
        <v>14</v>
      </c>
      <c r="D128" s="76"/>
      <c r="E128" s="76"/>
      <c r="F128" s="76"/>
      <c r="G128" s="76"/>
    </row>
    <row r="129" spans="1:7" s="138" customFormat="1" ht="14.25" customHeight="1">
      <c r="A129" s="44"/>
      <c r="B129" s="50">
        <v>44</v>
      </c>
      <c r="C129" s="51" t="s">
        <v>15</v>
      </c>
      <c r="D129" s="74"/>
      <c r="E129" s="74"/>
      <c r="F129" s="74"/>
      <c r="G129" s="74"/>
    </row>
    <row r="130" spans="1:7" s="138" customFormat="1">
      <c r="A130" s="44"/>
      <c r="B130" s="124" t="s">
        <v>16</v>
      </c>
      <c r="C130" s="52" t="s">
        <v>29</v>
      </c>
      <c r="D130" s="69">
        <v>32785</v>
      </c>
      <c r="E130" s="69">
        <v>65747</v>
      </c>
      <c r="F130" s="69">
        <v>65747</v>
      </c>
      <c r="G130" s="72">
        <v>79037</v>
      </c>
    </row>
    <row r="131" spans="1:7" s="138" customFormat="1">
      <c r="A131" s="44"/>
      <c r="B131" s="124" t="s">
        <v>168</v>
      </c>
      <c r="C131" s="52" t="s">
        <v>33</v>
      </c>
      <c r="D131" s="69">
        <v>486</v>
      </c>
      <c r="E131" s="69">
        <v>162</v>
      </c>
      <c r="F131" s="69">
        <v>162</v>
      </c>
      <c r="G131" s="152">
        <v>0</v>
      </c>
    </row>
    <row r="132" spans="1:7" s="180" customFormat="1">
      <c r="A132" s="171"/>
      <c r="B132" s="144" t="s">
        <v>197</v>
      </c>
      <c r="C132" s="143" t="s">
        <v>194</v>
      </c>
      <c r="D132" s="69">
        <f>597-1</f>
        <v>596</v>
      </c>
      <c r="E132" s="69">
        <v>1993</v>
      </c>
      <c r="F132" s="69">
        <v>1993</v>
      </c>
      <c r="G132" s="69">
        <v>1</v>
      </c>
    </row>
    <row r="133" spans="1:7" s="180" customFormat="1">
      <c r="A133" s="171"/>
      <c r="B133" s="144" t="s">
        <v>198</v>
      </c>
      <c r="C133" s="143" t="s">
        <v>195</v>
      </c>
      <c r="D133" s="69">
        <v>26715</v>
      </c>
      <c r="E133" s="69">
        <v>8921</v>
      </c>
      <c r="F133" s="69">
        <v>8921</v>
      </c>
      <c r="G133" s="69">
        <v>10934</v>
      </c>
    </row>
    <row r="134" spans="1:7" s="180" customFormat="1">
      <c r="A134" s="171"/>
      <c r="B134" s="144" t="s">
        <v>199</v>
      </c>
      <c r="C134" s="143" t="s">
        <v>196</v>
      </c>
      <c r="D134" s="152">
        <v>0</v>
      </c>
      <c r="E134" s="69">
        <v>1</v>
      </c>
      <c r="F134" s="69">
        <v>1</v>
      </c>
      <c r="G134" s="69">
        <v>1</v>
      </c>
    </row>
    <row r="135" spans="1:7" s="138" customFormat="1">
      <c r="A135" s="44"/>
      <c r="B135" s="124" t="s">
        <v>17</v>
      </c>
      <c r="C135" s="143" t="s">
        <v>200</v>
      </c>
      <c r="D135" s="69">
        <v>82</v>
      </c>
      <c r="E135" s="69">
        <v>82</v>
      </c>
      <c r="F135" s="69">
        <v>82</v>
      </c>
      <c r="G135" s="72">
        <v>82</v>
      </c>
    </row>
    <row r="136" spans="1:7" s="138" customFormat="1">
      <c r="A136" s="44"/>
      <c r="B136" s="124" t="s">
        <v>202</v>
      </c>
      <c r="C136" s="143" t="s">
        <v>201</v>
      </c>
      <c r="D136" s="152">
        <v>0</v>
      </c>
      <c r="E136" s="69">
        <v>1</v>
      </c>
      <c r="F136" s="69">
        <v>1</v>
      </c>
      <c r="G136" s="72">
        <v>1</v>
      </c>
    </row>
    <row r="137" spans="1:7">
      <c r="A137" s="44"/>
      <c r="B137" s="124" t="s">
        <v>18</v>
      </c>
      <c r="C137" s="52" t="s">
        <v>19</v>
      </c>
      <c r="D137" s="69">
        <v>991</v>
      </c>
      <c r="E137" s="69">
        <v>992</v>
      </c>
      <c r="F137" s="69">
        <v>992</v>
      </c>
      <c r="G137" s="72">
        <v>992</v>
      </c>
    </row>
    <row r="138" spans="1:7">
      <c r="A138" s="54"/>
      <c r="B138" s="230" t="s">
        <v>217</v>
      </c>
      <c r="C138" s="186" t="s">
        <v>218</v>
      </c>
      <c r="D138" s="70">
        <v>1220</v>
      </c>
      <c r="E138" s="70">
        <v>1</v>
      </c>
      <c r="F138" s="70">
        <v>1</v>
      </c>
      <c r="G138" s="82">
        <v>1</v>
      </c>
    </row>
    <row r="139" spans="1:7">
      <c r="A139" s="44"/>
      <c r="B139" s="124" t="s">
        <v>244</v>
      </c>
      <c r="C139" s="52" t="s">
        <v>245</v>
      </c>
      <c r="D139" s="69">
        <v>23</v>
      </c>
      <c r="E139" s="69">
        <v>1</v>
      </c>
      <c r="F139" s="69">
        <v>1</v>
      </c>
      <c r="G139" s="69">
        <v>1</v>
      </c>
    </row>
    <row r="140" spans="1:7">
      <c r="A140" s="44" t="s">
        <v>11</v>
      </c>
      <c r="B140" s="50">
        <v>44</v>
      </c>
      <c r="C140" s="51" t="s">
        <v>15</v>
      </c>
      <c r="D140" s="79">
        <f t="shared" ref="D140:G140" si="39">SUM(D130:D139)</f>
        <v>62898</v>
      </c>
      <c r="E140" s="79">
        <f t="shared" si="39"/>
        <v>77901</v>
      </c>
      <c r="F140" s="79">
        <f t="shared" ref="F140" si="40">SUM(F130:F139)</f>
        <v>77901</v>
      </c>
      <c r="G140" s="79">
        <f t="shared" si="39"/>
        <v>91050</v>
      </c>
    </row>
    <row r="141" spans="1:7" ht="11.1" customHeight="1">
      <c r="A141" s="44"/>
      <c r="B141" s="124"/>
      <c r="C141" s="52"/>
      <c r="D141" s="69"/>
      <c r="E141" s="69"/>
      <c r="F141" s="69"/>
      <c r="G141" s="72"/>
    </row>
    <row r="142" spans="1:7">
      <c r="A142" s="44"/>
      <c r="B142" s="160" t="s">
        <v>94</v>
      </c>
      <c r="C142" s="52" t="s">
        <v>193</v>
      </c>
      <c r="D142" s="69"/>
      <c r="E142" s="69"/>
      <c r="F142" s="69"/>
      <c r="G142" s="72"/>
    </row>
    <row r="143" spans="1:7">
      <c r="A143" s="44"/>
      <c r="B143" s="124" t="s">
        <v>287</v>
      </c>
      <c r="C143" s="52" t="s">
        <v>288</v>
      </c>
      <c r="D143" s="69">
        <v>2200</v>
      </c>
      <c r="E143" s="69">
        <v>2200</v>
      </c>
      <c r="F143" s="69">
        <v>2200</v>
      </c>
      <c r="G143" s="69">
        <v>2400</v>
      </c>
    </row>
    <row r="144" spans="1:7">
      <c r="A144" s="44" t="s">
        <v>11</v>
      </c>
      <c r="B144" s="160" t="s">
        <v>94</v>
      </c>
      <c r="C144" s="52" t="s">
        <v>193</v>
      </c>
      <c r="D144" s="79">
        <f t="shared" ref="D144:G144" si="41">D143</f>
        <v>2200</v>
      </c>
      <c r="E144" s="79">
        <f t="shared" si="41"/>
        <v>2200</v>
      </c>
      <c r="F144" s="79">
        <f t="shared" si="41"/>
        <v>2200</v>
      </c>
      <c r="G144" s="79">
        <f t="shared" si="41"/>
        <v>2400</v>
      </c>
    </row>
    <row r="145" spans="1:7">
      <c r="A145" s="44"/>
      <c r="B145" s="160"/>
      <c r="C145" s="52"/>
      <c r="D145" s="174"/>
      <c r="E145" s="133"/>
      <c r="F145" s="133"/>
      <c r="G145" s="133"/>
    </row>
    <row r="146" spans="1:7" ht="17.25" customHeight="1">
      <c r="A146" s="44"/>
      <c r="B146" s="160" t="s">
        <v>382</v>
      </c>
      <c r="C146" s="52" t="s">
        <v>383</v>
      </c>
      <c r="D146" s="152"/>
      <c r="E146" s="69"/>
      <c r="F146" s="69"/>
      <c r="G146" s="69"/>
    </row>
    <row r="147" spans="1:7" ht="18" customHeight="1">
      <c r="A147" s="44"/>
      <c r="B147" s="124" t="s">
        <v>384</v>
      </c>
      <c r="C147" s="52" t="s">
        <v>210</v>
      </c>
      <c r="D147" s="69">
        <v>9988</v>
      </c>
      <c r="E147" s="152">
        <v>0</v>
      </c>
      <c r="F147" s="152">
        <v>0</v>
      </c>
      <c r="G147" s="69">
        <v>40700</v>
      </c>
    </row>
    <row r="148" spans="1:7">
      <c r="A148" s="44" t="s">
        <v>11</v>
      </c>
      <c r="B148" s="160" t="s">
        <v>382</v>
      </c>
      <c r="C148" s="52" t="s">
        <v>383</v>
      </c>
      <c r="D148" s="79">
        <f t="shared" ref="D148:G148" si="42">D147</f>
        <v>9988</v>
      </c>
      <c r="E148" s="153">
        <f t="shared" si="42"/>
        <v>0</v>
      </c>
      <c r="F148" s="153">
        <f t="shared" si="42"/>
        <v>0</v>
      </c>
      <c r="G148" s="79">
        <f t="shared" si="42"/>
        <v>40700</v>
      </c>
    </row>
    <row r="149" spans="1:7">
      <c r="A149" s="44"/>
      <c r="B149" s="160"/>
      <c r="C149" s="52"/>
      <c r="D149" s="152"/>
      <c r="E149" s="152"/>
      <c r="F149" s="69"/>
      <c r="G149" s="152"/>
    </row>
    <row r="150" spans="1:7" s="180" customFormat="1" ht="17.25" customHeight="1">
      <c r="A150" s="143"/>
      <c r="B150" s="195" t="s">
        <v>469</v>
      </c>
      <c r="C150" s="143" t="s">
        <v>468</v>
      </c>
      <c r="D150" s="69"/>
      <c r="E150" s="69"/>
      <c r="F150" s="69"/>
      <c r="G150" s="152"/>
    </row>
    <row r="151" spans="1:7" s="180" customFormat="1" ht="13.9" customHeight="1">
      <c r="A151" s="143"/>
      <c r="B151" s="144" t="s">
        <v>470</v>
      </c>
      <c r="C151" s="143" t="s">
        <v>210</v>
      </c>
      <c r="D151" s="152">
        <v>0</v>
      </c>
      <c r="E151" s="152">
        <v>0</v>
      </c>
      <c r="F151" s="152">
        <v>0</v>
      </c>
      <c r="G151" s="69">
        <v>2844</v>
      </c>
    </row>
    <row r="152" spans="1:7" s="180" customFormat="1" ht="16.5" customHeight="1">
      <c r="A152" s="143" t="s">
        <v>11</v>
      </c>
      <c r="B152" s="195" t="s">
        <v>469</v>
      </c>
      <c r="C152" s="143" t="s">
        <v>468</v>
      </c>
      <c r="D152" s="153">
        <f>D151</f>
        <v>0</v>
      </c>
      <c r="E152" s="153">
        <f t="shared" ref="E152:F152" si="43">E151</f>
        <v>0</v>
      </c>
      <c r="F152" s="153">
        <f t="shared" si="43"/>
        <v>0</v>
      </c>
      <c r="G152" s="79">
        <f>G151</f>
        <v>2844</v>
      </c>
    </row>
    <row r="153" spans="1:7">
      <c r="A153" s="44" t="s">
        <v>11</v>
      </c>
      <c r="B153" s="50">
        <v>60</v>
      </c>
      <c r="C153" s="51" t="s">
        <v>14</v>
      </c>
      <c r="D153" s="79">
        <f>D140+D144+D148+D152</f>
        <v>75086</v>
      </c>
      <c r="E153" s="79">
        <f t="shared" ref="E153:G153" si="44">E140+E144+E148+E152</f>
        <v>80101</v>
      </c>
      <c r="F153" s="79">
        <f t="shared" si="44"/>
        <v>80101</v>
      </c>
      <c r="G153" s="79">
        <f t="shared" si="44"/>
        <v>136994</v>
      </c>
    </row>
    <row r="154" spans="1:7">
      <c r="A154" s="44" t="s">
        <v>11</v>
      </c>
      <c r="B154" s="75">
        <v>1.0009999999999999</v>
      </c>
      <c r="C154" s="46" t="s">
        <v>28</v>
      </c>
      <c r="D154" s="79">
        <f t="shared" ref="D154:G154" si="45">D153</f>
        <v>75086</v>
      </c>
      <c r="E154" s="79">
        <f t="shared" si="45"/>
        <v>80101</v>
      </c>
      <c r="F154" s="79">
        <f t="shared" si="45"/>
        <v>80101</v>
      </c>
      <c r="G154" s="81">
        <f t="shared" si="45"/>
        <v>136994</v>
      </c>
    </row>
    <row r="155" spans="1:7">
      <c r="A155" s="44"/>
      <c r="B155" s="84"/>
      <c r="C155" s="46"/>
      <c r="D155" s="72"/>
      <c r="E155" s="72"/>
      <c r="F155" s="72"/>
      <c r="G155" s="72"/>
    </row>
    <row r="156" spans="1:7" ht="16.5" customHeight="1">
      <c r="A156" s="44"/>
      <c r="B156" s="75">
        <v>1.0529999999999999</v>
      </c>
      <c r="C156" s="46" t="s">
        <v>21</v>
      </c>
      <c r="D156" s="72"/>
      <c r="E156" s="72"/>
      <c r="F156" s="72"/>
      <c r="G156" s="72"/>
    </row>
    <row r="157" spans="1:7" ht="15" customHeight="1">
      <c r="A157" s="44"/>
      <c r="B157" s="50">
        <v>44</v>
      </c>
      <c r="C157" s="51" t="s">
        <v>15</v>
      </c>
      <c r="D157" s="72"/>
      <c r="E157" s="72"/>
      <c r="F157" s="72"/>
      <c r="G157" s="72"/>
    </row>
    <row r="158" spans="1:7" ht="16.5" customHeight="1">
      <c r="A158" s="44"/>
      <c r="B158" s="197" t="s">
        <v>517</v>
      </c>
      <c r="C158" s="85" t="s">
        <v>30</v>
      </c>
      <c r="D158" s="69">
        <v>781</v>
      </c>
      <c r="E158" s="69">
        <v>783</v>
      </c>
      <c r="F158" s="69">
        <v>783</v>
      </c>
      <c r="G158" s="152">
        <v>0</v>
      </c>
    </row>
    <row r="159" spans="1:7">
      <c r="A159" s="44"/>
      <c r="B159" s="197"/>
      <c r="C159" s="85"/>
      <c r="D159" s="69"/>
      <c r="E159" s="69"/>
      <c r="F159" s="69"/>
      <c r="G159" s="72"/>
    </row>
    <row r="160" spans="1:7">
      <c r="A160" s="44"/>
      <c r="B160" s="50">
        <v>60</v>
      </c>
      <c r="C160" s="85" t="s">
        <v>30</v>
      </c>
      <c r="D160" s="69"/>
      <c r="E160" s="69"/>
      <c r="F160" s="69"/>
      <c r="G160" s="72"/>
    </row>
    <row r="161" spans="1:7">
      <c r="A161" s="44"/>
      <c r="B161" s="197" t="s">
        <v>475</v>
      </c>
      <c r="C161" s="52" t="s">
        <v>210</v>
      </c>
      <c r="D161" s="152">
        <v>0</v>
      </c>
      <c r="E161" s="152">
        <v>0</v>
      </c>
      <c r="F161" s="152">
        <v>0</v>
      </c>
      <c r="G161" s="69">
        <v>783</v>
      </c>
    </row>
    <row r="162" spans="1:7">
      <c r="A162" s="44" t="s">
        <v>11</v>
      </c>
      <c r="B162" s="50">
        <v>60</v>
      </c>
      <c r="C162" s="85" t="s">
        <v>30</v>
      </c>
      <c r="D162" s="153">
        <f>SUM(D161)</f>
        <v>0</v>
      </c>
      <c r="E162" s="153">
        <f t="shared" ref="E162:F162" si="46">SUM(E161)</f>
        <v>0</v>
      </c>
      <c r="F162" s="153">
        <f t="shared" si="46"/>
        <v>0</v>
      </c>
      <c r="G162" s="79">
        <f>SUM(G161)</f>
        <v>783</v>
      </c>
    </row>
    <row r="163" spans="1:7">
      <c r="A163" s="44" t="s">
        <v>11</v>
      </c>
      <c r="B163" s="50">
        <v>44</v>
      </c>
      <c r="C163" s="51" t="s">
        <v>15</v>
      </c>
      <c r="D163" s="70">
        <f>D162+D158</f>
        <v>781</v>
      </c>
      <c r="E163" s="70">
        <f t="shared" ref="E163:G163" si="47">E162+E158</f>
        <v>783</v>
      </c>
      <c r="F163" s="70">
        <f t="shared" si="47"/>
        <v>783</v>
      </c>
      <c r="G163" s="70">
        <f t="shared" si="47"/>
        <v>783</v>
      </c>
    </row>
    <row r="164" spans="1:7">
      <c r="A164" s="44" t="s">
        <v>11</v>
      </c>
      <c r="B164" s="75">
        <v>1.0529999999999999</v>
      </c>
      <c r="C164" s="46" t="s">
        <v>21</v>
      </c>
      <c r="D164" s="70">
        <f>D163</f>
        <v>781</v>
      </c>
      <c r="E164" s="70">
        <f t="shared" ref="E164:G164" si="48">E163</f>
        <v>783</v>
      </c>
      <c r="F164" s="70">
        <f t="shared" si="48"/>
        <v>783</v>
      </c>
      <c r="G164" s="70">
        <f t="shared" si="48"/>
        <v>783</v>
      </c>
    </row>
    <row r="165" spans="1:7">
      <c r="A165" s="44"/>
      <c r="B165" s="75"/>
      <c r="C165" s="46"/>
      <c r="D165" s="69"/>
      <c r="E165" s="69"/>
      <c r="F165" s="69"/>
      <c r="G165" s="72"/>
    </row>
    <row r="166" spans="1:7" ht="15.75" customHeight="1">
      <c r="A166" s="44"/>
      <c r="B166" s="142" t="s">
        <v>271</v>
      </c>
      <c r="C166" s="46" t="s">
        <v>272</v>
      </c>
      <c r="D166" s="72"/>
      <c r="E166" s="72"/>
      <c r="F166" s="72"/>
      <c r="G166" s="72"/>
    </row>
    <row r="167" spans="1:7">
      <c r="A167" s="44"/>
      <c r="B167" s="50">
        <v>60</v>
      </c>
      <c r="C167" s="123" t="s">
        <v>273</v>
      </c>
      <c r="D167" s="72"/>
      <c r="E167" s="72"/>
      <c r="F167" s="72"/>
      <c r="G167" s="72"/>
    </row>
    <row r="168" spans="1:7">
      <c r="A168" s="44"/>
      <c r="B168" s="197" t="s">
        <v>219</v>
      </c>
      <c r="C168" s="85" t="s">
        <v>220</v>
      </c>
      <c r="D168" s="70">
        <v>4447</v>
      </c>
      <c r="E168" s="70">
        <v>3809</v>
      </c>
      <c r="F168" s="70">
        <v>3809</v>
      </c>
      <c r="G168" s="70">
        <v>3902</v>
      </c>
    </row>
    <row r="169" spans="1:7" ht="17.25" customHeight="1">
      <c r="A169" s="44" t="s">
        <v>11</v>
      </c>
      <c r="B169" s="142" t="s">
        <v>271</v>
      </c>
      <c r="C169" s="46" t="s">
        <v>272</v>
      </c>
      <c r="D169" s="70">
        <f t="shared" ref="D169:G169" si="49">D168</f>
        <v>4447</v>
      </c>
      <c r="E169" s="70">
        <f t="shared" si="49"/>
        <v>3809</v>
      </c>
      <c r="F169" s="70">
        <f t="shared" ref="F169" si="50">F168</f>
        <v>3809</v>
      </c>
      <c r="G169" s="70">
        <f t="shared" si="49"/>
        <v>3902</v>
      </c>
    </row>
    <row r="170" spans="1:7" ht="11.1" customHeight="1">
      <c r="A170" s="44"/>
      <c r="B170" s="75"/>
      <c r="C170" s="46"/>
      <c r="D170" s="69"/>
      <c r="E170" s="69"/>
      <c r="F170" s="69"/>
      <c r="G170" s="72"/>
    </row>
    <row r="171" spans="1:7" ht="16.5" customHeight="1">
      <c r="A171" s="44"/>
      <c r="B171" s="86">
        <v>1.8</v>
      </c>
      <c r="C171" s="46" t="s">
        <v>31</v>
      </c>
      <c r="D171" s="72"/>
      <c r="E171" s="72"/>
      <c r="F171" s="72"/>
      <c r="G171" s="72"/>
    </row>
    <row r="172" spans="1:7">
      <c r="A172" s="44"/>
      <c r="B172" s="50">
        <v>62</v>
      </c>
      <c r="C172" s="51" t="s">
        <v>32</v>
      </c>
      <c r="D172" s="72"/>
      <c r="E172" s="72"/>
      <c r="F172" s="72"/>
      <c r="G172" s="72"/>
    </row>
    <row r="173" spans="1:7" ht="15.75" customHeight="1">
      <c r="A173" s="44"/>
      <c r="B173" s="50">
        <v>60</v>
      </c>
      <c r="C173" s="51" t="s">
        <v>279</v>
      </c>
      <c r="D173" s="72"/>
      <c r="E173" s="72"/>
      <c r="F173" s="72"/>
      <c r="G173" s="72"/>
    </row>
    <row r="174" spans="1:7">
      <c r="A174" s="44"/>
      <c r="B174" s="219" t="s">
        <v>280</v>
      </c>
      <c r="C174" s="88" t="s">
        <v>210</v>
      </c>
      <c r="D174" s="69">
        <v>10960</v>
      </c>
      <c r="E174" s="69">
        <v>10000</v>
      </c>
      <c r="F174" s="69">
        <v>10000</v>
      </c>
      <c r="G174" s="69">
        <v>9000</v>
      </c>
    </row>
    <row r="175" spans="1:7" ht="16.5" customHeight="1">
      <c r="A175" s="44" t="s">
        <v>11</v>
      </c>
      <c r="B175" s="50">
        <v>60</v>
      </c>
      <c r="C175" s="51" t="s">
        <v>279</v>
      </c>
      <c r="D175" s="79">
        <f t="shared" ref="D175:G175" si="51">D174</f>
        <v>10960</v>
      </c>
      <c r="E175" s="79">
        <f t="shared" si="51"/>
        <v>10000</v>
      </c>
      <c r="F175" s="79">
        <f t="shared" si="51"/>
        <v>10000</v>
      </c>
      <c r="G175" s="79">
        <f t="shared" si="51"/>
        <v>9000</v>
      </c>
    </row>
    <row r="176" spans="1:7">
      <c r="A176" s="44" t="s">
        <v>11</v>
      </c>
      <c r="B176" s="89">
        <v>62</v>
      </c>
      <c r="C176" s="52" t="s">
        <v>32</v>
      </c>
      <c r="D176" s="79">
        <f>D175</f>
        <v>10960</v>
      </c>
      <c r="E176" s="79">
        <f t="shared" ref="E176:G176" si="52">E175</f>
        <v>10000</v>
      </c>
      <c r="F176" s="79">
        <f t="shared" si="52"/>
        <v>10000</v>
      </c>
      <c r="G176" s="79">
        <f t="shared" si="52"/>
        <v>9000</v>
      </c>
    </row>
    <row r="177" spans="1:7">
      <c r="A177" s="44" t="s">
        <v>11</v>
      </c>
      <c r="B177" s="86">
        <v>1.8</v>
      </c>
      <c r="C177" s="46" t="s">
        <v>31</v>
      </c>
      <c r="D177" s="78">
        <f t="shared" ref="D177:G177" si="53">D176</f>
        <v>10960</v>
      </c>
      <c r="E177" s="78">
        <f t="shared" si="53"/>
        <v>10000</v>
      </c>
      <c r="F177" s="78">
        <f t="shared" si="53"/>
        <v>10000</v>
      </c>
      <c r="G177" s="78">
        <f t="shared" si="53"/>
        <v>9000</v>
      </c>
    </row>
    <row r="178" spans="1:7" ht="15.75" customHeight="1">
      <c r="A178" s="44" t="s">
        <v>11</v>
      </c>
      <c r="B178" s="73">
        <v>1</v>
      </c>
      <c r="C178" s="51" t="s">
        <v>81</v>
      </c>
      <c r="D178" s="79">
        <f t="shared" ref="D178:G178" si="54">D177+D164+D154+D169</f>
        <v>91274</v>
      </c>
      <c r="E178" s="79">
        <f t="shared" si="54"/>
        <v>94693</v>
      </c>
      <c r="F178" s="79">
        <f t="shared" si="54"/>
        <v>94693</v>
      </c>
      <c r="G178" s="79">
        <f t="shared" si="54"/>
        <v>150679</v>
      </c>
    </row>
    <row r="179" spans="1:7" ht="15.75" customHeight="1">
      <c r="A179" s="44"/>
      <c r="B179" s="73"/>
      <c r="C179" s="51"/>
      <c r="D179" s="72"/>
      <c r="E179" s="72"/>
      <c r="F179" s="72"/>
      <c r="G179" s="72"/>
    </row>
    <row r="180" spans="1:7" ht="15" customHeight="1">
      <c r="A180" s="44"/>
      <c r="B180" s="73">
        <v>5</v>
      </c>
      <c r="C180" s="51" t="s">
        <v>35</v>
      </c>
      <c r="D180" s="76"/>
      <c r="E180" s="76"/>
      <c r="F180" s="76"/>
      <c r="G180" s="76"/>
    </row>
    <row r="181" spans="1:7" ht="15" customHeight="1">
      <c r="A181" s="44"/>
      <c r="B181" s="86">
        <v>5.0010000000000003</v>
      </c>
      <c r="C181" s="46" t="s">
        <v>28</v>
      </c>
      <c r="D181" s="74"/>
      <c r="E181" s="74"/>
      <c r="F181" s="74"/>
      <c r="G181" s="74"/>
    </row>
    <row r="182" spans="1:7" ht="15" customHeight="1">
      <c r="A182" s="44"/>
      <c r="B182" s="73">
        <v>60</v>
      </c>
      <c r="C182" s="51" t="s">
        <v>36</v>
      </c>
      <c r="D182" s="76"/>
      <c r="E182" s="76"/>
      <c r="F182" s="76"/>
      <c r="G182" s="76"/>
    </row>
    <row r="183" spans="1:7" ht="15" customHeight="1">
      <c r="A183" s="44"/>
      <c r="B183" s="50">
        <v>44</v>
      </c>
      <c r="C183" s="51" t="s">
        <v>15</v>
      </c>
      <c r="D183" s="76"/>
      <c r="E183" s="76"/>
      <c r="F183" s="76"/>
      <c r="G183" s="76"/>
    </row>
    <row r="184" spans="1:7" ht="15" customHeight="1">
      <c r="A184" s="44"/>
      <c r="B184" s="124" t="s">
        <v>16</v>
      </c>
      <c r="C184" s="52" t="s">
        <v>29</v>
      </c>
      <c r="D184" s="69">
        <v>24862</v>
      </c>
      <c r="E184" s="69">
        <v>51668</v>
      </c>
      <c r="F184" s="69">
        <v>51668</v>
      </c>
      <c r="G184" s="69">
        <v>66497</v>
      </c>
    </row>
    <row r="185" spans="1:7" ht="15" customHeight="1">
      <c r="A185" s="44"/>
      <c r="B185" s="124" t="s">
        <v>168</v>
      </c>
      <c r="C185" s="52" t="s">
        <v>33</v>
      </c>
      <c r="D185" s="69">
        <v>4831</v>
      </c>
      <c r="E185" s="69">
        <v>3362</v>
      </c>
      <c r="F185" s="69">
        <v>3362</v>
      </c>
      <c r="G185" s="69">
        <v>1936</v>
      </c>
    </row>
    <row r="186" spans="1:7" s="180" customFormat="1" ht="15" customHeight="1">
      <c r="A186" s="189"/>
      <c r="B186" s="198" t="s">
        <v>197</v>
      </c>
      <c r="C186" s="187" t="s">
        <v>194</v>
      </c>
      <c r="D186" s="70">
        <v>573</v>
      </c>
      <c r="E186" s="70">
        <v>1566</v>
      </c>
      <c r="F186" s="70">
        <v>1566</v>
      </c>
      <c r="G186" s="70">
        <v>1</v>
      </c>
    </row>
    <row r="187" spans="1:7" s="180" customFormat="1" ht="15" customHeight="1">
      <c r="A187" s="171"/>
      <c r="B187" s="144" t="s">
        <v>198</v>
      </c>
      <c r="C187" s="143" t="s">
        <v>195</v>
      </c>
      <c r="D187" s="69">
        <v>19992</v>
      </c>
      <c r="E187" s="69">
        <v>6732</v>
      </c>
      <c r="F187" s="69">
        <v>6732</v>
      </c>
      <c r="G187" s="69">
        <v>9278</v>
      </c>
    </row>
    <row r="188" spans="1:7" ht="15" customHeight="1">
      <c r="A188" s="44" t="s">
        <v>11</v>
      </c>
      <c r="B188" s="50">
        <v>44</v>
      </c>
      <c r="C188" s="51" t="s">
        <v>15</v>
      </c>
      <c r="D188" s="79">
        <f t="shared" ref="D188:G188" si="55">SUM(D184:D187)</f>
        <v>50258</v>
      </c>
      <c r="E188" s="79">
        <f t="shared" si="55"/>
        <v>63328</v>
      </c>
      <c r="F188" s="79">
        <f t="shared" ref="F188" si="56">SUM(F184:F187)</f>
        <v>63328</v>
      </c>
      <c r="G188" s="79">
        <f t="shared" si="55"/>
        <v>77712</v>
      </c>
    </row>
    <row r="189" spans="1:7" ht="11.1" customHeight="1">
      <c r="A189" s="44"/>
      <c r="B189" s="50"/>
      <c r="C189" s="51"/>
      <c r="D189" s="69"/>
      <c r="E189" s="69"/>
      <c r="F189" s="69"/>
      <c r="G189" s="69"/>
    </row>
    <row r="190" spans="1:7" ht="15" customHeight="1">
      <c r="A190" s="18"/>
      <c r="B190" s="158">
        <v>71</v>
      </c>
      <c r="C190" s="52" t="s">
        <v>191</v>
      </c>
      <c r="D190" s="159"/>
      <c r="E190" s="69"/>
      <c r="F190" s="69"/>
      <c r="G190" s="159"/>
    </row>
    <row r="191" spans="1:7" ht="15" customHeight="1">
      <c r="A191" s="18"/>
      <c r="B191" s="158" t="s">
        <v>338</v>
      </c>
      <c r="C191" s="179" t="s">
        <v>210</v>
      </c>
      <c r="D191" s="69">
        <v>534</v>
      </c>
      <c r="E191" s="152">
        <v>0</v>
      </c>
      <c r="F191" s="152">
        <v>0</v>
      </c>
      <c r="G191" s="152">
        <v>0</v>
      </c>
    </row>
    <row r="192" spans="1:7" ht="15" customHeight="1">
      <c r="A192" s="18" t="s">
        <v>11</v>
      </c>
      <c r="B192" s="158">
        <v>71</v>
      </c>
      <c r="C192" s="52" t="s">
        <v>191</v>
      </c>
      <c r="D192" s="79">
        <f t="shared" ref="D192:G192" si="57">D191</f>
        <v>534</v>
      </c>
      <c r="E192" s="153">
        <f t="shared" si="57"/>
        <v>0</v>
      </c>
      <c r="F192" s="153">
        <f t="shared" si="57"/>
        <v>0</v>
      </c>
      <c r="G192" s="153">
        <f t="shared" si="57"/>
        <v>0</v>
      </c>
    </row>
    <row r="193" spans="1:7" ht="15" customHeight="1">
      <c r="A193" s="44" t="s">
        <v>11</v>
      </c>
      <c r="B193" s="73">
        <v>60</v>
      </c>
      <c r="C193" s="51" t="s">
        <v>36</v>
      </c>
      <c r="D193" s="70">
        <f t="shared" ref="D193:G193" si="58">D188+D192</f>
        <v>50792</v>
      </c>
      <c r="E193" s="70">
        <f t="shared" si="58"/>
        <v>63328</v>
      </c>
      <c r="F193" s="70">
        <f t="shared" si="58"/>
        <v>63328</v>
      </c>
      <c r="G193" s="70">
        <f t="shared" si="58"/>
        <v>77712</v>
      </c>
    </row>
    <row r="194" spans="1:7" ht="15" customHeight="1">
      <c r="A194" s="44" t="s">
        <v>11</v>
      </c>
      <c r="B194" s="86">
        <v>5.0010000000000003</v>
      </c>
      <c r="C194" s="46" t="s">
        <v>28</v>
      </c>
      <c r="D194" s="79">
        <f t="shared" ref="D194:G194" si="59">D193</f>
        <v>50792</v>
      </c>
      <c r="E194" s="79">
        <f t="shared" si="59"/>
        <v>63328</v>
      </c>
      <c r="F194" s="79">
        <f t="shared" si="59"/>
        <v>63328</v>
      </c>
      <c r="G194" s="79">
        <f t="shared" si="59"/>
        <v>77712</v>
      </c>
    </row>
    <row r="195" spans="1:7">
      <c r="A195" s="44"/>
      <c r="B195" s="84"/>
      <c r="C195" s="46"/>
      <c r="D195" s="72"/>
      <c r="E195" s="72"/>
      <c r="F195" s="72"/>
      <c r="G195" s="72"/>
    </row>
    <row r="196" spans="1:7">
      <c r="A196" s="44"/>
      <c r="B196" s="86">
        <v>5.0510000000000002</v>
      </c>
      <c r="C196" s="46" t="s">
        <v>34</v>
      </c>
      <c r="D196" s="72"/>
      <c r="E196" s="72"/>
      <c r="F196" s="72"/>
      <c r="G196" s="72"/>
    </row>
    <row r="197" spans="1:7" s="180" customFormat="1" ht="25.5">
      <c r="A197" s="171" t="s">
        <v>274</v>
      </c>
      <c r="B197" s="144">
        <v>65</v>
      </c>
      <c r="C197" s="143" t="s">
        <v>456</v>
      </c>
      <c r="D197" s="152"/>
      <c r="E197" s="69"/>
      <c r="F197" s="69"/>
      <c r="G197" s="69"/>
    </row>
    <row r="198" spans="1:7" s="180" customFormat="1">
      <c r="A198" s="171"/>
      <c r="B198" s="144">
        <v>80</v>
      </c>
      <c r="C198" s="143" t="s">
        <v>452</v>
      </c>
      <c r="D198" s="152"/>
      <c r="E198" s="69"/>
      <c r="F198" s="69"/>
      <c r="G198" s="69"/>
    </row>
    <row r="199" spans="1:7" s="180" customFormat="1">
      <c r="A199" s="171"/>
      <c r="B199" s="144" t="s">
        <v>374</v>
      </c>
      <c r="C199" s="143" t="s">
        <v>210</v>
      </c>
      <c r="D199" s="152">
        <v>0</v>
      </c>
      <c r="E199" s="69">
        <v>4500</v>
      </c>
      <c r="F199" s="69">
        <v>4500</v>
      </c>
      <c r="G199" s="69">
        <v>3000</v>
      </c>
    </row>
    <row r="200" spans="1:7" s="180" customFormat="1">
      <c r="A200" s="44" t="s">
        <v>11</v>
      </c>
      <c r="B200" s="144">
        <v>80</v>
      </c>
      <c r="C200" s="143" t="s">
        <v>452</v>
      </c>
      <c r="D200" s="153">
        <f t="shared" ref="D200:G200" si="60">D199</f>
        <v>0</v>
      </c>
      <c r="E200" s="79">
        <f t="shared" ref="E200" si="61">E199</f>
        <v>4500</v>
      </c>
      <c r="F200" s="79">
        <f t="shared" ref="F200" si="62">F199</f>
        <v>4500</v>
      </c>
      <c r="G200" s="79">
        <f t="shared" si="60"/>
        <v>3000</v>
      </c>
    </row>
    <row r="201" spans="1:7" s="180" customFormat="1">
      <c r="A201" s="44"/>
      <c r="B201" s="144"/>
      <c r="C201" s="143"/>
      <c r="D201" s="152"/>
      <c r="E201" s="152"/>
      <c r="F201" s="152"/>
      <c r="G201" s="69"/>
    </row>
    <row r="202" spans="1:7" s="180" customFormat="1">
      <c r="A202" s="171"/>
      <c r="B202" s="144">
        <v>81</v>
      </c>
      <c r="C202" s="143" t="s">
        <v>453</v>
      </c>
      <c r="D202" s="152"/>
      <c r="E202" s="152"/>
      <c r="F202" s="152"/>
      <c r="G202" s="69"/>
    </row>
    <row r="203" spans="1:7" s="180" customFormat="1">
      <c r="A203" s="171"/>
      <c r="B203" s="144" t="s">
        <v>376</v>
      </c>
      <c r="C203" s="143" t="s">
        <v>210</v>
      </c>
      <c r="D203" s="152">
        <v>0</v>
      </c>
      <c r="E203" s="69">
        <v>540</v>
      </c>
      <c r="F203" s="69">
        <v>540</v>
      </c>
      <c r="G203" s="152">
        <v>0</v>
      </c>
    </row>
    <row r="204" spans="1:7" s="180" customFormat="1">
      <c r="A204" s="44" t="s">
        <v>11</v>
      </c>
      <c r="B204" s="144">
        <v>81</v>
      </c>
      <c r="C204" s="143" t="s">
        <v>375</v>
      </c>
      <c r="D204" s="153">
        <f t="shared" ref="D204" si="63">D203</f>
        <v>0</v>
      </c>
      <c r="E204" s="79">
        <f t="shared" ref="E204" si="64">E203</f>
        <v>540</v>
      </c>
      <c r="F204" s="79">
        <f t="shared" ref="F204" si="65">F203</f>
        <v>540</v>
      </c>
      <c r="G204" s="153">
        <f t="shared" ref="G204" si="66">G203</f>
        <v>0</v>
      </c>
    </row>
    <row r="205" spans="1:7" s="180" customFormat="1">
      <c r="A205" s="44"/>
      <c r="B205" s="144"/>
      <c r="C205" s="143"/>
      <c r="D205" s="152"/>
      <c r="E205" s="152"/>
      <c r="F205" s="152"/>
      <c r="G205" s="69"/>
    </row>
    <row r="206" spans="1:7" s="180" customFormat="1">
      <c r="A206" s="171"/>
      <c r="B206" s="144">
        <v>82</v>
      </c>
      <c r="C206" s="143" t="s">
        <v>454</v>
      </c>
      <c r="D206" s="152"/>
      <c r="E206" s="152"/>
      <c r="F206" s="152"/>
      <c r="G206" s="69"/>
    </row>
    <row r="207" spans="1:7" s="180" customFormat="1">
      <c r="A207" s="171"/>
      <c r="B207" s="144" t="s">
        <v>377</v>
      </c>
      <c r="C207" s="143" t="s">
        <v>210</v>
      </c>
      <c r="D207" s="152">
        <v>0</v>
      </c>
      <c r="E207" s="69">
        <v>450</v>
      </c>
      <c r="F207" s="69">
        <v>450</v>
      </c>
      <c r="G207" s="152">
        <v>0</v>
      </c>
    </row>
    <row r="208" spans="1:7" s="180" customFormat="1">
      <c r="A208" s="44" t="s">
        <v>11</v>
      </c>
      <c r="B208" s="144">
        <v>82</v>
      </c>
      <c r="C208" s="143" t="s">
        <v>454</v>
      </c>
      <c r="D208" s="153">
        <f t="shared" ref="D208" si="67">D207</f>
        <v>0</v>
      </c>
      <c r="E208" s="79">
        <f t="shared" ref="E208" si="68">E207</f>
        <v>450</v>
      </c>
      <c r="F208" s="79">
        <f t="shared" ref="F208" si="69">F207</f>
        <v>450</v>
      </c>
      <c r="G208" s="153">
        <f t="shared" ref="G208" si="70">G207</f>
        <v>0</v>
      </c>
    </row>
    <row r="209" spans="1:7" s="180" customFormat="1">
      <c r="A209" s="44"/>
      <c r="B209" s="144"/>
      <c r="C209" s="143"/>
      <c r="D209" s="152"/>
      <c r="E209" s="152"/>
      <c r="F209" s="152"/>
      <c r="G209" s="69"/>
    </row>
    <row r="210" spans="1:7" s="180" customFormat="1">
      <c r="A210" s="171"/>
      <c r="B210" s="144">
        <v>83</v>
      </c>
      <c r="C210" s="143" t="s">
        <v>378</v>
      </c>
      <c r="D210" s="152"/>
      <c r="E210" s="152"/>
      <c r="F210" s="152"/>
      <c r="G210" s="69"/>
    </row>
    <row r="211" spans="1:7" s="180" customFormat="1">
      <c r="A211" s="171"/>
      <c r="B211" s="144" t="s">
        <v>379</v>
      </c>
      <c r="C211" s="143" t="s">
        <v>210</v>
      </c>
      <c r="D211" s="152">
        <v>0</v>
      </c>
      <c r="E211" s="69">
        <v>900</v>
      </c>
      <c r="F211" s="69">
        <v>900</v>
      </c>
      <c r="G211" s="152">
        <v>0</v>
      </c>
    </row>
    <row r="212" spans="1:7" s="180" customFormat="1">
      <c r="A212" s="44" t="s">
        <v>11</v>
      </c>
      <c r="B212" s="144">
        <v>83</v>
      </c>
      <c r="C212" s="143" t="s">
        <v>378</v>
      </c>
      <c r="D212" s="153">
        <f t="shared" ref="D212:F212" si="71">D211</f>
        <v>0</v>
      </c>
      <c r="E212" s="79">
        <f t="shared" si="71"/>
        <v>900</v>
      </c>
      <c r="F212" s="79">
        <f t="shared" si="71"/>
        <v>900</v>
      </c>
      <c r="G212" s="153">
        <f t="shared" ref="G212" si="72">G211</f>
        <v>0</v>
      </c>
    </row>
    <row r="213" spans="1:7" s="180" customFormat="1">
      <c r="A213" s="44"/>
      <c r="B213" s="144"/>
      <c r="C213" s="143"/>
      <c r="D213" s="174"/>
      <c r="E213" s="174"/>
      <c r="F213" s="174"/>
      <c r="G213" s="133"/>
    </row>
    <row r="214" spans="1:7" s="180" customFormat="1" ht="31.5" customHeight="1">
      <c r="A214" s="171"/>
      <c r="B214" s="144">
        <v>84</v>
      </c>
      <c r="C214" s="143" t="s">
        <v>455</v>
      </c>
      <c r="D214" s="152"/>
      <c r="E214" s="152"/>
      <c r="F214" s="152"/>
      <c r="G214" s="69"/>
    </row>
    <row r="215" spans="1:7" s="180" customFormat="1">
      <c r="A215" s="171"/>
      <c r="B215" s="144" t="s">
        <v>450</v>
      </c>
      <c r="C215" s="143" t="s">
        <v>210</v>
      </c>
      <c r="D215" s="152">
        <v>0</v>
      </c>
      <c r="E215" s="152">
        <v>0</v>
      </c>
      <c r="F215" s="152">
        <v>0</v>
      </c>
      <c r="G215" s="69">
        <v>299</v>
      </c>
    </row>
    <row r="216" spans="1:7" s="180" customFormat="1" ht="29.25" customHeight="1">
      <c r="A216" s="44" t="s">
        <v>11</v>
      </c>
      <c r="B216" s="144">
        <v>84</v>
      </c>
      <c r="C216" s="143" t="s">
        <v>449</v>
      </c>
      <c r="D216" s="153">
        <f t="shared" ref="D216:G216" si="73">D215</f>
        <v>0</v>
      </c>
      <c r="E216" s="153">
        <f t="shared" si="73"/>
        <v>0</v>
      </c>
      <c r="F216" s="153">
        <f t="shared" si="73"/>
        <v>0</v>
      </c>
      <c r="G216" s="79">
        <f t="shared" si="73"/>
        <v>299</v>
      </c>
    </row>
    <row r="217" spans="1:7" s="180" customFormat="1">
      <c r="A217" s="44"/>
      <c r="B217" s="144"/>
      <c r="C217" s="143"/>
      <c r="D217" s="174"/>
      <c r="E217" s="174"/>
      <c r="F217" s="174"/>
      <c r="G217" s="133"/>
    </row>
    <row r="218" spans="1:7" s="180" customFormat="1" ht="16.5" customHeight="1">
      <c r="A218" s="44"/>
      <c r="B218" s="144">
        <v>85</v>
      </c>
      <c r="C218" s="143" t="s">
        <v>513</v>
      </c>
      <c r="D218" s="152"/>
      <c r="E218" s="152"/>
      <c r="F218" s="152"/>
      <c r="G218" s="69"/>
    </row>
    <row r="219" spans="1:7" s="180" customFormat="1">
      <c r="A219" s="44"/>
      <c r="B219" s="144" t="s">
        <v>515</v>
      </c>
      <c r="C219" s="143" t="s">
        <v>210</v>
      </c>
      <c r="D219" s="156">
        <v>0</v>
      </c>
      <c r="E219" s="156">
        <v>0</v>
      </c>
      <c r="F219" s="156">
        <v>0</v>
      </c>
      <c r="G219" s="70">
        <v>1</v>
      </c>
    </row>
    <row r="220" spans="1:7" s="180" customFormat="1" ht="16.5" customHeight="1">
      <c r="A220" s="44"/>
      <c r="B220" s="144">
        <v>85</v>
      </c>
      <c r="C220" s="143" t="s">
        <v>513</v>
      </c>
      <c r="D220" s="156">
        <f>D219</f>
        <v>0</v>
      </c>
      <c r="E220" s="156">
        <f t="shared" ref="E220:G220" si="74">E219</f>
        <v>0</v>
      </c>
      <c r="F220" s="156">
        <f t="shared" si="74"/>
        <v>0</v>
      </c>
      <c r="G220" s="70">
        <f t="shared" si="74"/>
        <v>1</v>
      </c>
    </row>
    <row r="221" spans="1:7" s="180" customFormat="1" ht="28.5" customHeight="1">
      <c r="A221" s="44" t="s">
        <v>11</v>
      </c>
      <c r="B221" s="144">
        <v>65</v>
      </c>
      <c r="C221" s="143" t="s">
        <v>456</v>
      </c>
      <c r="D221" s="153">
        <f>D200+D204+D208+D212+D216+D220</f>
        <v>0</v>
      </c>
      <c r="E221" s="79">
        <f t="shared" ref="E221:G221" si="75">E200+E204+E208+E212+E216+E220</f>
        <v>6390</v>
      </c>
      <c r="F221" s="79">
        <f t="shared" si="75"/>
        <v>6390</v>
      </c>
      <c r="G221" s="79">
        <f t="shared" si="75"/>
        <v>3300</v>
      </c>
    </row>
    <row r="222" spans="1:7" s="180" customFormat="1">
      <c r="A222" s="44"/>
      <c r="B222" s="144"/>
      <c r="C222" s="143"/>
      <c r="D222" s="174"/>
      <c r="E222" s="174"/>
      <c r="F222" s="174"/>
      <c r="G222" s="133"/>
    </row>
    <row r="223" spans="1:7" s="180" customFormat="1" ht="30" customHeight="1">
      <c r="A223" s="171"/>
      <c r="B223" s="144">
        <v>66</v>
      </c>
      <c r="C223" s="143" t="s">
        <v>401</v>
      </c>
      <c r="D223" s="152"/>
      <c r="E223" s="69"/>
      <c r="F223" s="69"/>
      <c r="G223" s="69"/>
    </row>
    <row r="224" spans="1:7" s="180" customFormat="1">
      <c r="A224" s="171"/>
      <c r="B224" s="144" t="s">
        <v>402</v>
      </c>
      <c r="C224" s="143" t="s">
        <v>210</v>
      </c>
      <c r="D224" s="152">
        <v>0</v>
      </c>
      <c r="E224" s="69">
        <v>1</v>
      </c>
      <c r="F224" s="69">
        <v>1</v>
      </c>
      <c r="G224" s="152">
        <v>0</v>
      </c>
    </row>
    <row r="225" spans="1:7" s="180" customFormat="1">
      <c r="A225" s="171"/>
      <c r="B225" s="144"/>
      <c r="C225" s="143"/>
      <c r="D225" s="152"/>
      <c r="E225" s="152"/>
      <c r="F225" s="152"/>
      <c r="G225" s="69"/>
    </row>
    <row r="226" spans="1:7" s="180" customFormat="1">
      <c r="A226" s="171"/>
      <c r="B226" s="144">
        <v>80</v>
      </c>
      <c r="C226" s="143" t="s">
        <v>452</v>
      </c>
      <c r="D226" s="152"/>
      <c r="E226" s="69"/>
      <c r="F226" s="69"/>
      <c r="G226" s="69"/>
    </row>
    <row r="227" spans="1:7" s="180" customFormat="1">
      <c r="A227" s="171"/>
      <c r="B227" s="144" t="s">
        <v>512</v>
      </c>
      <c r="C227" s="143" t="s">
        <v>210</v>
      </c>
      <c r="D227" s="152">
        <v>0</v>
      </c>
      <c r="E227" s="152">
        <v>0</v>
      </c>
      <c r="F227" s="152">
        <v>0</v>
      </c>
      <c r="G227" s="69">
        <v>500</v>
      </c>
    </row>
    <row r="228" spans="1:7" s="180" customFormat="1">
      <c r="A228" s="54" t="s">
        <v>11</v>
      </c>
      <c r="B228" s="198">
        <v>80</v>
      </c>
      <c r="C228" s="187" t="s">
        <v>452</v>
      </c>
      <c r="D228" s="153">
        <f t="shared" ref="D228:E228" si="76">D227</f>
        <v>0</v>
      </c>
      <c r="E228" s="153">
        <f t="shared" si="76"/>
        <v>0</v>
      </c>
      <c r="F228" s="153">
        <f t="shared" ref="F228:G228" si="77">F227</f>
        <v>0</v>
      </c>
      <c r="G228" s="79">
        <f t="shared" si="77"/>
        <v>500</v>
      </c>
    </row>
    <row r="229" spans="1:7" s="180" customFormat="1">
      <c r="A229" s="171"/>
      <c r="B229" s="144"/>
      <c r="C229" s="143"/>
      <c r="D229" s="152"/>
      <c r="E229" s="152"/>
      <c r="F229" s="152"/>
      <c r="G229" s="69"/>
    </row>
    <row r="230" spans="1:7" s="180" customFormat="1">
      <c r="A230" s="171"/>
      <c r="B230" s="144">
        <v>81</v>
      </c>
      <c r="C230" s="143" t="s">
        <v>513</v>
      </c>
      <c r="D230" s="152"/>
      <c r="E230" s="69"/>
      <c r="F230" s="69"/>
      <c r="G230" s="69"/>
    </row>
    <row r="231" spans="1:7" s="180" customFormat="1">
      <c r="A231" s="171"/>
      <c r="B231" s="144" t="s">
        <v>514</v>
      </c>
      <c r="C231" s="143" t="s">
        <v>210</v>
      </c>
      <c r="D231" s="152">
        <v>0</v>
      </c>
      <c r="E231" s="152">
        <v>0</v>
      </c>
      <c r="F231" s="152">
        <v>0</v>
      </c>
      <c r="G231" s="69">
        <v>1</v>
      </c>
    </row>
    <row r="232" spans="1:7" s="180" customFormat="1">
      <c r="A232" s="44" t="s">
        <v>11</v>
      </c>
      <c r="B232" s="144">
        <v>81</v>
      </c>
      <c r="C232" s="143" t="s">
        <v>513</v>
      </c>
      <c r="D232" s="153">
        <f t="shared" ref="D232:E232" si="78">D231</f>
        <v>0</v>
      </c>
      <c r="E232" s="153">
        <f t="shared" si="78"/>
        <v>0</v>
      </c>
      <c r="F232" s="153">
        <f t="shared" ref="F232:G232" si="79">F231</f>
        <v>0</v>
      </c>
      <c r="G232" s="79">
        <f t="shared" si="79"/>
        <v>1</v>
      </c>
    </row>
    <row r="233" spans="1:7" s="180" customFormat="1">
      <c r="A233" s="171"/>
      <c r="B233" s="144"/>
      <c r="C233" s="143"/>
      <c r="D233" s="152"/>
      <c r="E233" s="152"/>
      <c r="F233" s="152"/>
      <c r="G233" s="69"/>
    </row>
    <row r="234" spans="1:7" s="180" customFormat="1" ht="25.5">
      <c r="A234" s="171"/>
      <c r="B234" s="144">
        <v>82</v>
      </c>
      <c r="C234" s="143" t="s">
        <v>455</v>
      </c>
      <c r="D234" s="152"/>
      <c r="E234" s="152"/>
      <c r="F234" s="152"/>
      <c r="G234" s="69"/>
    </row>
    <row r="235" spans="1:7" s="180" customFormat="1">
      <c r="A235" s="171"/>
      <c r="B235" s="144" t="s">
        <v>516</v>
      </c>
      <c r="C235" s="143" t="s">
        <v>210</v>
      </c>
      <c r="D235" s="152">
        <v>0</v>
      </c>
      <c r="E235" s="152">
        <v>0</v>
      </c>
      <c r="F235" s="152">
        <v>0</v>
      </c>
      <c r="G235" s="69">
        <v>99</v>
      </c>
    </row>
    <row r="236" spans="1:7" s="180" customFormat="1" ht="25.5">
      <c r="A236" s="44" t="s">
        <v>11</v>
      </c>
      <c r="B236" s="144">
        <v>82</v>
      </c>
      <c r="C236" s="143" t="s">
        <v>455</v>
      </c>
      <c r="D236" s="153">
        <f>D235</f>
        <v>0</v>
      </c>
      <c r="E236" s="153">
        <f t="shared" ref="E236:G236" si="80">E235</f>
        <v>0</v>
      </c>
      <c r="F236" s="153">
        <f t="shared" si="80"/>
        <v>0</v>
      </c>
      <c r="G236" s="79">
        <f t="shared" si="80"/>
        <v>99</v>
      </c>
    </row>
    <row r="237" spans="1:7" s="180" customFormat="1" ht="25.5">
      <c r="A237" s="44" t="s">
        <v>11</v>
      </c>
      <c r="B237" s="144">
        <v>66</v>
      </c>
      <c r="C237" s="143" t="s">
        <v>401</v>
      </c>
      <c r="D237" s="239">
        <f>D224+D228+D232+D236</f>
        <v>0</v>
      </c>
      <c r="E237" s="240">
        <f t="shared" ref="E237:G237" si="81">E224+E228+E232+E236</f>
        <v>1</v>
      </c>
      <c r="F237" s="240">
        <f t="shared" si="81"/>
        <v>1</v>
      </c>
      <c r="G237" s="240">
        <f t="shared" si="81"/>
        <v>600</v>
      </c>
    </row>
    <row r="238" spans="1:7" s="180" customFormat="1">
      <c r="A238" s="44" t="s">
        <v>11</v>
      </c>
      <c r="B238" s="86">
        <v>5.0510000000000002</v>
      </c>
      <c r="C238" s="46" t="s">
        <v>34</v>
      </c>
      <c r="D238" s="153">
        <f t="shared" ref="D238:G238" si="82">D221+D237</f>
        <v>0</v>
      </c>
      <c r="E238" s="79">
        <f t="shared" si="82"/>
        <v>6391</v>
      </c>
      <c r="F238" s="79">
        <f t="shared" si="82"/>
        <v>6391</v>
      </c>
      <c r="G238" s="79">
        <f t="shared" si="82"/>
        <v>3900</v>
      </c>
    </row>
    <row r="239" spans="1:7" ht="10.5" customHeight="1">
      <c r="A239" s="44"/>
      <c r="B239" s="84"/>
      <c r="C239" s="46"/>
      <c r="D239" s="72"/>
      <c r="E239" s="72"/>
      <c r="F239" s="72"/>
      <c r="G239" s="72"/>
    </row>
    <row r="240" spans="1:7">
      <c r="A240" s="44"/>
      <c r="B240" s="86">
        <v>5.0529999999999999</v>
      </c>
      <c r="C240" s="46" t="s">
        <v>21</v>
      </c>
      <c r="D240" s="72"/>
      <c r="E240" s="72"/>
      <c r="F240" s="72"/>
      <c r="G240" s="72"/>
    </row>
    <row r="241" spans="1:7">
      <c r="A241" s="44"/>
      <c r="B241" s="90">
        <v>45</v>
      </c>
      <c r="C241" s="51" t="s">
        <v>184</v>
      </c>
      <c r="D241" s="72"/>
      <c r="E241" s="72"/>
      <c r="F241" s="72"/>
      <c r="G241" s="72"/>
    </row>
    <row r="242" spans="1:7">
      <c r="A242" s="44"/>
      <c r="B242" s="220" t="s">
        <v>144</v>
      </c>
      <c r="C242" s="52" t="s">
        <v>33</v>
      </c>
      <c r="D242" s="69">
        <v>1456</v>
      </c>
      <c r="E242" s="69">
        <v>725</v>
      </c>
      <c r="F242" s="69">
        <v>725</v>
      </c>
      <c r="G242" s="72">
        <v>299</v>
      </c>
    </row>
    <row r="243" spans="1:7">
      <c r="A243" s="44"/>
      <c r="B243" s="220" t="s">
        <v>300</v>
      </c>
      <c r="C243" s="52" t="s">
        <v>310</v>
      </c>
      <c r="D243" s="69">
        <v>690</v>
      </c>
      <c r="E243" s="69">
        <v>966</v>
      </c>
      <c r="F243" s="69">
        <v>966</v>
      </c>
      <c r="G243" s="72">
        <v>966</v>
      </c>
    </row>
    <row r="244" spans="1:7">
      <c r="A244" s="44" t="s">
        <v>11</v>
      </c>
      <c r="B244" s="90">
        <v>45</v>
      </c>
      <c r="C244" s="51" t="s">
        <v>184</v>
      </c>
      <c r="D244" s="79">
        <f t="shared" ref="D244:G244" si="83">SUM(D242:D243)</f>
        <v>2146</v>
      </c>
      <c r="E244" s="79">
        <f t="shared" si="83"/>
        <v>1691</v>
      </c>
      <c r="F244" s="79">
        <f t="shared" ref="F244" si="84">SUM(F242:F243)</f>
        <v>1691</v>
      </c>
      <c r="G244" s="79">
        <f t="shared" si="83"/>
        <v>1265</v>
      </c>
    </row>
    <row r="245" spans="1:7" ht="10.5" customHeight="1">
      <c r="A245" s="44"/>
      <c r="B245" s="91"/>
      <c r="C245" s="51"/>
      <c r="D245" s="72"/>
      <c r="E245" s="69"/>
      <c r="F245" s="69"/>
      <c r="G245" s="72"/>
    </row>
    <row r="246" spans="1:7">
      <c r="A246" s="44"/>
      <c r="B246" s="92">
        <v>48</v>
      </c>
      <c r="C246" s="52" t="s">
        <v>23</v>
      </c>
      <c r="D246" s="72"/>
      <c r="E246" s="69"/>
      <c r="F246" s="69"/>
      <c r="G246" s="72"/>
    </row>
    <row r="247" spans="1:7">
      <c r="A247" s="44"/>
      <c r="B247" s="197" t="s">
        <v>38</v>
      </c>
      <c r="C247" s="52" t="s">
        <v>37</v>
      </c>
      <c r="D247" s="70">
        <v>149</v>
      </c>
      <c r="E247" s="70">
        <v>149</v>
      </c>
      <c r="F247" s="70">
        <v>149</v>
      </c>
      <c r="G247" s="82">
        <v>149</v>
      </c>
    </row>
    <row r="248" spans="1:7">
      <c r="A248" s="44" t="s">
        <v>11</v>
      </c>
      <c r="B248" s="80">
        <v>48</v>
      </c>
      <c r="C248" s="51" t="s">
        <v>23</v>
      </c>
      <c r="D248" s="70">
        <f t="shared" ref="D248:G248" si="85">D247</f>
        <v>149</v>
      </c>
      <c r="E248" s="70">
        <f t="shared" si="85"/>
        <v>149</v>
      </c>
      <c r="F248" s="70">
        <f t="shared" si="85"/>
        <v>149</v>
      </c>
      <c r="G248" s="70">
        <f t="shared" si="85"/>
        <v>149</v>
      </c>
    </row>
    <row r="249" spans="1:7">
      <c r="A249" s="44" t="s">
        <v>11</v>
      </c>
      <c r="B249" s="86">
        <v>5.0529999999999999</v>
      </c>
      <c r="C249" s="46" t="s">
        <v>21</v>
      </c>
      <c r="D249" s="79">
        <f t="shared" ref="D249:G249" si="86">D244+D248</f>
        <v>2295</v>
      </c>
      <c r="E249" s="79">
        <f t="shared" si="86"/>
        <v>1840</v>
      </c>
      <c r="F249" s="79">
        <f t="shared" si="86"/>
        <v>1840</v>
      </c>
      <c r="G249" s="79">
        <f t="shared" si="86"/>
        <v>1414</v>
      </c>
    </row>
    <row r="250" spans="1:7">
      <c r="A250" s="44"/>
      <c r="B250" s="86"/>
      <c r="C250" s="46"/>
      <c r="D250" s="93"/>
      <c r="E250" s="93"/>
      <c r="F250" s="93"/>
      <c r="G250" s="93"/>
    </row>
    <row r="251" spans="1:7" ht="14.45" customHeight="1">
      <c r="A251" s="44"/>
      <c r="B251" s="86">
        <v>5.8</v>
      </c>
      <c r="C251" s="46" t="s">
        <v>31</v>
      </c>
      <c r="D251" s="72"/>
      <c r="E251" s="72"/>
      <c r="F251" s="72"/>
      <c r="G251" s="72"/>
    </row>
    <row r="252" spans="1:7" ht="18" customHeight="1">
      <c r="A252" s="44"/>
      <c r="B252" s="80">
        <v>81</v>
      </c>
      <c r="C252" s="94" t="s">
        <v>154</v>
      </c>
      <c r="D252" s="69"/>
      <c r="E252" s="69"/>
      <c r="F252" s="69"/>
      <c r="G252" s="69"/>
    </row>
    <row r="253" spans="1:7" ht="14.45" customHeight="1">
      <c r="A253" s="44"/>
      <c r="B253" s="92" t="s">
        <v>157</v>
      </c>
      <c r="C253" s="95" t="s">
        <v>163</v>
      </c>
      <c r="D253" s="152">
        <v>0</v>
      </c>
      <c r="E253" s="69">
        <v>1</v>
      </c>
      <c r="F253" s="69">
        <v>1</v>
      </c>
      <c r="G253" s="152">
        <v>0</v>
      </c>
    </row>
    <row r="254" spans="1:7" ht="14.45" customHeight="1">
      <c r="A254" s="44"/>
      <c r="B254" s="92" t="s">
        <v>223</v>
      </c>
      <c r="C254" s="95" t="s">
        <v>231</v>
      </c>
      <c r="D254" s="152">
        <v>0</v>
      </c>
      <c r="E254" s="69">
        <v>47844</v>
      </c>
      <c r="F254" s="69">
        <f>47844-43606</f>
        <v>4238</v>
      </c>
      <c r="G254" s="152">
        <v>0</v>
      </c>
    </row>
    <row r="255" spans="1:7" ht="14.45" customHeight="1">
      <c r="A255" s="44"/>
      <c r="B255" s="92" t="s">
        <v>224</v>
      </c>
      <c r="C255" s="95" t="s">
        <v>232</v>
      </c>
      <c r="D255" s="152">
        <v>0</v>
      </c>
      <c r="E255" s="69">
        <v>5076</v>
      </c>
      <c r="F255" s="69">
        <v>5076</v>
      </c>
      <c r="G255" s="152">
        <v>0</v>
      </c>
    </row>
    <row r="256" spans="1:7" ht="14.45" customHeight="1">
      <c r="A256" s="44"/>
      <c r="B256" s="92" t="s">
        <v>225</v>
      </c>
      <c r="C256" s="95" t="s">
        <v>233</v>
      </c>
      <c r="D256" s="152">
        <v>0</v>
      </c>
      <c r="E256" s="69">
        <v>11880</v>
      </c>
      <c r="F256" s="69">
        <v>11880</v>
      </c>
      <c r="G256" s="152">
        <v>0</v>
      </c>
    </row>
    <row r="257" spans="1:7" ht="14.45" customHeight="1">
      <c r="A257" s="44"/>
      <c r="B257" s="92" t="s">
        <v>226</v>
      </c>
      <c r="C257" s="95" t="s">
        <v>234</v>
      </c>
      <c r="D257" s="152">
        <v>0</v>
      </c>
      <c r="E257" s="69">
        <v>1320</v>
      </c>
      <c r="F257" s="69">
        <v>1320</v>
      </c>
      <c r="G257" s="152">
        <v>0</v>
      </c>
    </row>
    <row r="258" spans="1:7" ht="14.45" customHeight="1">
      <c r="A258" s="44"/>
      <c r="B258" s="92" t="s">
        <v>227</v>
      </c>
      <c r="C258" s="146" t="s">
        <v>311</v>
      </c>
      <c r="D258" s="152">
        <v>0</v>
      </c>
      <c r="E258" s="69">
        <v>11340</v>
      </c>
      <c r="F258" s="69">
        <v>11340</v>
      </c>
      <c r="G258" s="152">
        <v>0</v>
      </c>
    </row>
    <row r="259" spans="1:7" ht="14.45" customHeight="1">
      <c r="A259" s="44"/>
      <c r="B259" s="92" t="s">
        <v>228</v>
      </c>
      <c r="C259" s="95" t="s">
        <v>312</v>
      </c>
      <c r="D259" s="152">
        <v>0</v>
      </c>
      <c r="E259" s="69">
        <v>840</v>
      </c>
      <c r="F259" s="69">
        <v>840</v>
      </c>
      <c r="G259" s="152">
        <v>0</v>
      </c>
    </row>
    <row r="260" spans="1:7" ht="27" customHeight="1">
      <c r="A260" s="44"/>
      <c r="B260" s="80" t="s">
        <v>229</v>
      </c>
      <c r="C260" s="94" t="s">
        <v>235</v>
      </c>
      <c r="D260" s="152">
        <v>0</v>
      </c>
      <c r="E260" s="69">
        <v>5994</v>
      </c>
      <c r="F260" s="69">
        <v>5994</v>
      </c>
      <c r="G260" s="152">
        <v>0</v>
      </c>
    </row>
    <row r="261" spans="1:7" ht="27.95" customHeight="1">
      <c r="A261" s="44"/>
      <c r="B261" s="80" t="s">
        <v>230</v>
      </c>
      <c r="C261" s="94" t="s">
        <v>236</v>
      </c>
      <c r="D261" s="152">
        <v>0</v>
      </c>
      <c r="E261" s="69">
        <v>444</v>
      </c>
      <c r="F261" s="69">
        <v>444</v>
      </c>
      <c r="G261" s="152">
        <v>0</v>
      </c>
    </row>
    <row r="262" spans="1:7" ht="14.45" customHeight="1">
      <c r="A262" s="44"/>
      <c r="B262" s="92" t="s">
        <v>275</v>
      </c>
      <c r="C262" s="95" t="s">
        <v>277</v>
      </c>
      <c r="D262" s="152">
        <v>0</v>
      </c>
      <c r="E262" s="69">
        <v>4320</v>
      </c>
      <c r="F262" s="69">
        <v>4320</v>
      </c>
      <c r="G262" s="152">
        <v>0</v>
      </c>
    </row>
    <row r="263" spans="1:7" ht="14.45" customHeight="1">
      <c r="A263" s="44"/>
      <c r="B263" s="92" t="s">
        <v>276</v>
      </c>
      <c r="C263" s="95" t="s">
        <v>278</v>
      </c>
      <c r="D263" s="152">
        <v>0</v>
      </c>
      <c r="E263" s="69">
        <v>320</v>
      </c>
      <c r="F263" s="69">
        <v>320</v>
      </c>
      <c r="G263" s="152">
        <v>0</v>
      </c>
    </row>
    <row r="264" spans="1:7" ht="14.45" customHeight="1">
      <c r="A264" s="44"/>
      <c r="B264" s="92" t="s">
        <v>395</v>
      </c>
      <c r="C264" s="95" t="s">
        <v>396</v>
      </c>
      <c r="D264" s="152">
        <v>0</v>
      </c>
      <c r="E264" s="69">
        <v>131500</v>
      </c>
      <c r="F264" s="69">
        <f>131500-119600</f>
        <v>11900</v>
      </c>
      <c r="G264" s="152">
        <v>0</v>
      </c>
    </row>
    <row r="265" spans="1:7" ht="14.45" customHeight="1">
      <c r="A265" s="44"/>
      <c r="B265" s="92"/>
      <c r="C265" s="95"/>
      <c r="D265" s="152"/>
      <c r="E265" s="152"/>
      <c r="F265" s="152"/>
      <c r="G265" s="69"/>
    </row>
    <row r="266" spans="1:7" ht="14.45" customHeight="1">
      <c r="A266" s="44"/>
      <c r="B266" s="92">
        <v>20</v>
      </c>
      <c r="C266" s="95" t="s">
        <v>427</v>
      </c>
      <c r="D266" s="152"/>
      <c r="E266" s="152"/>
      <c r="F266" s="152"/>
      <c r="G266" s="69"/>
    </row>
    <row r="267" spans="1:7" ht="14.45" customHeight="1">
      <c r="A267" s="44"/>
      <c r="B267" s="92" t="s">
        <v>422</v>
      </c>
      <c r="C267" s="94" t="s">
        <v>210</v>
      </c>
      <c r="D267" s="152">
        <v>0</v>
      </c>
      <c r="E267" s="152">
        <v>0</v>
      </c>
      <c r="F267" s="152">
        <v>0</v>
      </c>
      <c r="G267" s="69">
        <v>2700</v>
      </c>
    </row>
    <row r="268" spans="1:7" ht="14.45" customHeight="1">
      <c r="A268" s="44" t="s">
        <v>11</v>
      </c>
      <c r="B268" s="92">
        <v>20</v>
      </c>
      <c r="C268" s="95" t="s">
        <v>427</v>
      </c>
      <c r="D268" s="153">
        <f t="shared" ref="D268:F268" si="87">D267</f>
        <v>0</v>
      </c>
      <c r="E268" s="153">
        <f t="shared" si="87"/>
        <v>0</v>
      </c>
      <c r="F268" s="153">
        <f t="shared" si="87"/>
        <v>0</v>
      </c>
      <c r="G268" s="79">
        <f>G267</f>
        <v>2700</v>
      </c>
    </row>
    <row r="269" spans="1:7" ht="14.45" customHeight="1">
      <c r="A269" s="44"/>
      <c r="B269" s="92"/>
      <c r="C269" s="95"/>
      <c r="D269" s="152"/>
      <c r="E269" s="152"/>
      <c r="F269" s="152"/>
      <c r="G269" s="69"/>
    </row>
    <row r="270" spans="1:7" ht="14.45" customHeight="1">
      <c r="A270" s="44"/>
      <c r="B270" s="92">
        <v>21</v>
      </c>
      <c r="C270" s="95" t="s">
        <v>428</v>
      </c>
      <c r="D270" s="152"/>
      <c r="E270" s="152"/>
      <c r="F270" s="152"/>
      <c r="G270" s="69"/>
    </row>
    <row r="271" spans="1:7" ht="14.45" customHeight="1">
      <c r="A271" s="44"/>
      <c r="B271" s="92" t="s">
        <v>423</v>
      </c>
      <c r="C271" s="94" t="s">
        <v>210</v>
      </c>
      <c r="D271" s="152">
        <v>0</v>
      </c>
      <c r="E271" s="152">
        <v>0</v>
      </c>
      <c r="F271" s="152">
        <v>0</v>
      </c>
      <c r="G271" s="69">
        <v>1600</v>
      </c>
    </row>
    <row r="272" spans="1:7" ht="14.45" customHeight="1">
      <c r="A272" s="54" t="s">
        <v>11</v>
      </c>
      <c r="B272" s="231">
        <v>21</v>
      </c>
      <c r="C272" s="232" t="s">
        <v>428</v>
      </c>
      <c r="D272" s="153">
        <f>D271</f>
        <v>0</v>
      </c>
      <c r="E272" s="153">
        <f t="shared" ref="E272:G272" si="88">E271</f>
        <v>0</v>
      </c>
      <c r="F272" s="153">
        <f t="shared" si="88"/>
        <v>0</v>
      </c>
      <c r="G272" s="79">
        <f t="shared" si="88"/>
        <v>1600</v>
      </c>
    </row>
    <row r="273" spans="1:7" ht="14.45" customHeight="1">
      <c r="A273" s="44"/>
      <c r="B273" s="92"/>
      <c r="C273" s="95"/>
      <c r="D273" s="152"/>
      <c r="E273" s="152"/>
      <c r="F273" s="152"/>
      <c r="G273" s="69"/>
    </row>
    <row r="274" spans="1:7">
      <c r="A274" s="44"/>
      <c r="B274" s="80">
        <v>22</v>
      </c>
      <c r="C274" s="95" t="s">
        <v>429</v>
      </c>
      <c r="D274" s="152"/>
      <c r="E274" s="152"/>
      <c r="F274" s="152"/>
      <c r="G274" s="69"/>
    </row>
    <row r="275" spans="1:7" ht="14.45" customHeight="1">
      <c r="A275" s="44"/>
      <c r="B275" s="92" t="s">
        <v>424</v>
      </c>
      <c r="C275" s="94" t="s">
        <v>210</v>
      </c>
      <c r="D275" s="152">
        <v>0</v>
      </c>
      <c r="E275" s="152">
        <v>0</v>
      </c>
      <c r="F275" s="152">
        <v>0</v>
      </c>
      <c r="G275" s="69">
        <v>9000</v>
      </c>
    </row>
    <row r="276" spans="1:7">
      <c r="A276" s="44" t="s">
        <v>11</v>
      </c>
      <c r="B276" s="80">
        <v>22</v>
      </c>
      <c r="C276" s="95" t="s">
        <v>429</v>
      </c>
      <c r="D276" s="153">
        <f>D275</f>
        <v>0</v>
      </c>
      <c r="E276" s="153">
        <f t="shared" ref="E276:G276" si="89">E275</f>
        <v>0</v>
      </c>
      <c r="F276" s="153">
        <f t="shared" si="89"/>
        <v>0</v>
      </c>
      <c r="G276" s="79">
        <f t="shared" si="89"/>
        <v>9000</v>
      </c>
    </row>
    <row r="277" spans="1:7" ht="14.45" customHeight="1">
      <c r="A277" s="44"/>
      <c r="B277" s="92"/>
      <c r="C277" s="95"/>
      <c r="D277" s="152"/>
      <c r="E277" s="152"/>
      <c r="F277" s="152"/>
      <c r="G277" s="69"/>
    </row>
    <row r="278" spans="1:7" ht="15" customHeight="1">
      <c r="A278" s="44"/>
      <c r="B278" s="80">
        <v>23</v>
      </c>
      <c r="C278" s="95" t="s">
        <v>430</v>
      </c>
      <c r="D278" s="152"/>
      <c r="E278" s="152"/>
      <c r="F278" s="152"/>
      <c r="G278" s="69"/>
    </row>
    <row r="279" spans="1:7" ht="14.45" customHeight="1">
      <c r="A279" s="44"/>
      <c r="B279" s="92" t="s">
        <v>425</v>
      </c>
      <c r="C279" s="94" t="s">
        <v>210</v>
      </c>
      <c r="D279" s="152">
        <v>0</v>
      </c>
      <c r="E279" s="152">
        <v>0</v>
      </c>
      <c r="F279" s="152">
        <v>0</v>
      </c>
      <c r="G279" s="69">
        <v>3333</v>
      </c>
    </row>
    <row r="280" spans="1:7" ht="15" customHeight="1">
      <c r="A280" s="44" t="s">
        <v>11</v>
      </c>
      <c r="B280" s="80">
        <v>23</v>
      </c>
      <c r="C280" s="95" t="s">
        <v>430</v>
      </c>
      <c r="D280" s="153">
        <f>D279</f>
        <v>0</v>
      </c>
      <c r="E280" s="153">
        <f t="shared" ref="E280" si="90">E279</f>
        <v>0</v>
      </c>
      <c r="F280" s="153">
        <f t="shared" ref="F280" si="91">F279</f>
        <v>0</v>
      </c>
      <c r="G280" s="79">
        <f t="shared" ref="G280" si="92">G279</f>
        <v>3333</v>
      </c>
    </row>
    <row r="281" spans="1:7" ht="15" customHeight="1">
      <c r="A281" s="44"/>
      <c r="B281" s="80"/>
      <c r="C281" s="95"/>
      <c r="D281" s="152"/>
      <c r="E281" s="152"/>
      <c r="F281" s="152"/>
      <c r="G281" s="69"/>
    </row>
    <row r="282" spans="1:7" ht="15" customHeight="1">
      <c r="A282" s="44"/>
      <c r="B282" s="80">
        <v>24</v>
      </c>
      <c r="C282" s="95" t="s">
        <v>431</v>
      </c>
      <c r="D282" s="152"/>
      <c r="E282" s="152"/>
      <c r="F282" s="152"/>
      <c r="G282" s="69"/>
    </row>
    <row r="283" spans="1:7" ht="14.45" customHeight="1">
      <c r="A283" s="44"/>
      <c r="B283" s="92" t="s">
        <v>426</v>
      </c>
      <c r="C283" s="94" t="s">
        <v>210</v>
      </c>
      <c r="D283" s="152">
        <v>0</v>
      </c>
      <c r="E283" s="152">
        <v>0</v>
      </c>
      <c r="F283" s="152">
        <v>0</v>
      </c>
      <c r="G283" s="69">
        <v>68500</v>
      </c>
    </row>
    <row r="284" spans="1:7" ht="15" customHeight="1">
      <c r="A284" s="44" t="s">
        <v>11</v>
      </c>
      <c r="B284" s="80">
        <v>24</v>
      </c>
      <c r="C284" s="95" t="s">
        <v>431</v>
      </c>
      <c r="D284" s="153">
        <f>D283</f>
        <v>0</v>
      </c>
      <c r="E284" s="153">
        <f t="shared" ref="E284" si="93">E283</f>
        <v>0</v>
      </c>
      <c r="F284" s="153">
        <f t="shared" ref="F284" si="94">F283</f>
        <v>0</v>
      </c>
      <c r="G284" s="79">
        <f t="shared" ref="G284" si="95">G283</f>
        <v>68500</v>
      </c>
    </row>
    <row r="285" spans="1:7" ht="15" customHeight="1">
      <c r="A285" s="44"/>
      <c r="B285" s="80"/>
      <c r="C285" s="95"/>
      <c r="D285" s="152"/>
      <c r="E285" s="152"/>
      <c r="F285" s="152"/>
      <c r="G285" s="69"/>
    </row>
    <row r="286" spans="1:7" ht="15" customHeight="1">
      <c r="A286" s="44"/>
      <c r="B286" s="80">
        <v>25</v>
      </c>
      <c r="C286" s="95" t="s">
        <v>432</v>
      </c>
      <c r="D286" s="152"/>
      <c r="E286" s="152"/>
      <c r="F286" s="152"/>
      <c r="G286" s="69"/>
    </row>
    <row r="287" spans="1:7" ht="14.45" customHeight="1">
      <c r="A287" s="44"/>
      <c r="B287" s="92" t="s">
        <v>433</v>
      </c>
      <c r="C287" s="94" t="s">
        <v>210</v>
      </c>
      <c r="D287" s="152">
        <v>0</v>
      </c>
      <c r="E287" s="152">
        <v>0</v>
      </c>
      <c r="F287" s="152">
        <v>0</v>
      </c>
      <c r="G287" s="69">
        <v>26667</v>
      </c>
    </row>
    <row r="288" spans="1:7" ht="15" customHeight="1">
      <c r="A288" s="44" t="s">
        <v>11</v>
      </c>
      <c r="B288" s="80">
        <v>25</v>
      </c>
      <c r="C288" s="95" t="s">
        <v>432</v>
      </c>
      <c r="D288" s="153">
        <f>D287</f>
        <v>0</v>
      </c>
      <c r="E288" s="153">
        <f t="shared" ref="E288" si="96">E287</f>
        <v>0</v>
      </c>
      <c r="F288" s="153">
        <f t="shared" ref="F288" si="97">F287</f>
        <v>0</v>
      </c>
      <c r="G288" s="79">
        <f t="shared" ref="G288" si="98">G287</f>
        <v>26667</v>
      </c>
    </row>
    <row r="289" spans="1:7" ht="15" customHeight="1">
      <c r="A289" s="44"/>
      <c r="B289" s="80"/>
      <c r="C289" s="95"/>
      <c r="D289" s="152"/>
      <c r="E289" s="152"/>
      <c r="F289" s="152"/>
      <c r="G289" s="69"/>
    </row>
    <row r="290" spans="1:7" ht="15" customHeight="1">
      <c r="A290" s="44"/>
      <c r="B290" s="80">
        <v>26</v>
      </c>
      <c r="C290" s="95" t="s">
        <v>437</v>
      </c>
      <c r="D290" s="152"/>
      <c r="E290" s="152"/>
      <c r="F290" s="152"/>
      <c r="G290" s="69"/>
    </row>
    <row r="291" spans="1:7" ht="14.45" customHeight="1">
      <c r="A291" s="44"/>
      <c r="B291" s="92" t="s">
        <v>434</v>
      </c>
      <c r="C291" s="94" t="s">
        <v>210</v>
      </c>
      <c r="D291" s="152">
        <v>0</v>
      </c>
      <c r="E291" s="152">
        <v>0</v>
      </c>
      <c r="F291" s="152">
        <v>0</v>
      </c>
      <c r="G291" s="69">
        <v>4320</v>
      </c>
    </row>
    <row r="292" spans="1:7" ht="15" customHeight="1">
      <c r="A292" s="44" t="s">
        <v>11</v>
      </c>
      <c r="B292" s="80">
        <v>26</v>
      </c>
      <c r="C292" s="95" t="s">
        <v>437</v>
      </c>
      <c r="D292" s="153">
        <f>D291</f>
        <v>0</v>
      </c>
      <c r="E292" s="153">
        <f t="shared" ref="E292" si="99">E291</f>
        <v>0</v>
      </c>
      <c r="F292" s="153">
        <f t="shared" ref="F292" si="100">F291</f>
        <v>0</v>
      </c>
      <c r="G292" s="79">
        <f t="shared" ref="G292" si="101">G291</f>
        <v>4320</v>
      </c>
    </row>
    <row r="293" spans="1:7" ht="15" customHeight="1">
      <c r="A293" s="44"/>
      <c r="B293" s="80"/>
      <c r="C293" s="95"/>
      <c r="D293" s="152"/>
      <c r="E293" s="152"/>
      <c r="F293" s="152"/>
      <c r="G293" s="69"/>
    </row>
    <row r="294" spans="1:7" ht="15" customHeight="1">
      <c r="A294" s="44"/>
      <c r="B294" s="80">
        <v>27</v>
      </c>
      <c r="C294" s="95" t="s">
        <v>436</v>
      </c>
      <c r="D294" s="152"/>
      <c r="E294" s="152"/>
      <c r="F294" s="152"/>
      <c r="G294" s="69"/>
    </row>
    <row r="295" spans="1:7" ht="14.45" customHeight="1">
      <c r="A295" s="44"/>
      <c r="B295" s="92" t="s">
        <v>438</v>
      </c>
      <c r="C295" s="94" t="s">
        <v>210</v>
      </c>
      <c r="D295" s="152">
        <v>0</v>
      </c>
      <c r="E295" s="152">
        <v>0</v>
      </c>
      <c r="F295" s="152">
        <v>0</v>
      </c>
      <c r="G295" s="69">
        <v>2222</v>
      </c>
    </row>
    <row r="296" spans="1:7" ht="15" customHeight="1">
      <c r="A296" s="44" t="s">
        <v>11</v>
      </c>
      <c r="B296" s="80">
        <v>27</v>
      </c>
      <c r="C296" s="95" t="s">
        <v>436</v>
      </c>
      <c r="D296" s="153">
        <f>D295</f>
        <v>0</v>
      </c>
      <c r="E296" s="153">
        <f t="shared" ref="E296" si="102">E295</f>
        <v>0</v>
      </c>
      <c r="F296" s="153">
        <f t="shared" ref="F296" si="103">F295</f>
        <v>0</v>
      </c>
      <c r="G296" s="79">
        <f t="shared" ref="G296" si="104">G295</f>
        <v>2222</v>
      </c>
    </row>
    <row r="297" spans="1:7" ht="15" customHeight="1">
      <c r="A297" s="44"/>
      <c r="B297" s="80"/>
      <c r="C297" s="95"/>
      <c r="D297" s="152"/>
      <c r="E297" s="152"/>
      <c r="F297" s="152"/>
      <c r="G297" s="69"/>
    </row>
    <row r="298" spans="1:7" ht="27.95" customHeight="1">
      <c r="A298" s="44"/>
      <c r="B298" s="80">
        <v>28</v>
      </c>
      <c r="C298" s="95" t="s">
        <v>435</v>
      </c>
      <c r="D298" s="152"/>
      <c r="E298" s="152"/>
      <c r="F298" s="152"/>
      <c r="G298" s="69"/>
    </row>
    <row r="299" spans="1:7" ht="14.45" customHeight="1">
      <c r="A299" s="44"/>
      <c r="B299" s="92" t="s">
        <v>440</v>
      </c>
      <c r="C299" s="94" t="s">
        <v>210</v>
      </c>
      <c r="D299" s="152">
        <v>0</v>
      </c>
      <c r="E299" s="152">
        <v>0</v>
      </c>
      <c r="F299" s="152">
        <v>0</v>
      </c>
      <c r="G299" s="69">
        <v>5400</v>
      </c>
    </row>
    <row r="300" spans="1:7" ht="25.5">
      <c r="A300" s="44" t="s">
        <v>11</v>
      </c>
      <c r="B300" s="80">
        <v>28</v>
      </c>
      <c r="C300" s="95" t="s">
        <v>435</v>
      </c>
      <c r="D300" s="153">
        <f>D299</f>
        <v>0</v>
      </c>
      <c r="E300" s="153">
        <f t="shared" ref="E300" si="105">E299</f>
        <v>0</v>
      </c>
      <c r="F300" s="153">
        <f t="shared" ref="F300" si="106">F299</f>
        <v>0</v>
      </c>
      <c r="G300" s="79">
        <f t="shared" ref="G300" si="107">G299</f>
        <v>5400</v>
      </c>
    </row>
    <row r="301" spans="1:7" ht="15" customHeight="1">
      <c r="A301" s="44"/>
      <c r="B301" s="80"/>
      <c r="C301" s="95"/>
      <c r="D301" s="152"/>
      <c r="E301" s="152"/>
      <c r="F301" s="152"/>
      <c r="G301" s="69"/>
    </row>
    <row r="302" spans="1:7" ht="27.95" customHeight="1">
      <c r="A302" s="44"/>
      <c r="B302" s="80">
        <v>29</v>
      </c>
      <c r="C302" s="95" t="s">
        <v>439</v>
      </c>
      <c r="D302" s="152"/>
      <c r="E302" s="152"/>
      <c r="F302" s="152"/>
      <c r="G302" s="69"/>
    </row>
    <row r="303" spans="1:7" ht="14.45" customHeight="1">
      <c r="A303" s="44"/>
      <c r="B303" s="92" t="s">
        <v>476</v>
      </c>
      <c r="C303" s="94" t="s">
        <v>210</v>
      </c>
      <c r="D303" s="152">
        <v>0</v>
      </c>
      <c r="E303" s="152">
        <v>0</v>
      </c>
      <c r="F303" s="152">
        <v>0</v>
      </c>
      <c r="G303" s="69">
        <v>1778</v>
      </c>
    </row>
    <row r="304" spans="1:7" ht="25.5">
      <c r="A304" s="44" t="s">
        <v>11</v>
      </c>
      <c r="B304" s="80">
        <v>29</v>
      </c>
      <c r="C304" s="95" t="s">
        <v>439</v>
      </c>
      <c r="D304" s="153">
        <f>D303</f>
        <v>0</v>
      </c>
      <c r="E304" s="153">
        <f t="shared" ref="E304" si="108">E303</f>
        <v>0</v>
      </c>
      <c r="F304" s="153">
        <f t="shared" ref="F304" si="109">F303</f>
        <v>0</v>
      </c>
      <c r="G304" s="79">
        <f t="shared" ref="G304" si="110">G303</f>
        <v>1778</v>
      </c>
    </row>
    <row r="305" spans="1:7" ht="14.45" customHeight="1">
      <c r="A305" s="44" t="s">
        <v>11</v>
      </c>
      <c r="B305" s="80">
        <v>81</v>
      </c>
      <c r="C305" s="94" t="s">
        <v>154</v>
      </c>
      <c r="D305" s="156">
        <f t="shared" ref="D305:G305" si="111">SUM(D253:D264)+D268+D272+D276+D280+D284+D288+D292+D296+D300+D304</f>
        <v>0</v>
      </c>
      <c r="E305" s="70">
        <f t="shared" si="111"/>
        <v>220879</v>
      </c>
      <c r="F305" s="70">
        <f t="shared" si="111"/>
        <v>57673</v>
      </c>
      <c r="G305" s="70">
        <f t="shared" si="111"/>
        <v>125520</v>
      </c>
    </row>
    <row r="306" spans="1:7">
      <c r="A306" s="44"/>
      <c r="B306" s="80"/>
      <c r="C306" s="94"/>
      <c r="D306" s="69"/>
      <c r="E306" s="69"/>
      <c r="F306" s="69"/>
      <c r="G306" s="69"/>
    </row>
    <row r="307" spans="1:7" ht="25.5">
      <c r="A307" s="44"/>
      <c r="B307" s="80">
        <v>82</v>
      </c>
      <c r="C307" s="94" t="s">
        <v>156</v>
      </c>
      <c r="D307" s="69"/>
      <c r="E307" s="69"/>
      <c r="F307" s="69"/>
      <c r="G307" s="69"/>
    </row>
    <row r="308" spans="1:7" ht="25.5">
      <c r="A308" s="44"/>
      <c r="B308" s="80">
        <v>22</v>
      </c>
      <c r="C308" s="94" t="s">
        <v>159</v>
      </c>
      <c r="D308" s="69"/>
      <c r="E308" s="69"/>
      <c r="F308" s="69"/>
      <c r="G308" s="69"/>
    </row>
    <row r="309" spans="1:7" s="249" customFormat="1" ht="27" customHeight="1">
      <c r="A309" s="44"/>
      <c r="B309" s="80" t="s">
        <v>158</v>
      </c>
      <c r="C309" s="51" t="s">
        <v>160</v>
      </c>
      <c r="D309" s="152">
        <v>0</v>
      </c>
      <c r="E309" s="69">
        <v>13000</v>
      </c>
      <c r="F309" s="69">
        <f>13000-11780</f>
        <v>1220</v>
      </c>
      <c r="G309" s="152">
        <v>0</v>
      </c>
    </row>
    <row r="310" spans="1:7" ht="15" customHeight="1">
      <c r="A310" s="44"/>
      <c r="B310" s="80" t="s">
        <v>237</v>
      </c>
      <c r="C310" s="51" t="s">
        <v>240</v>
      </c>
      <c r="D310" s="69">
        <v>43814</v>
      </c>
      <c r="E310" s="69">
        <v>160196</v>
      </c>
      <c r="F310" s="69">
        <f>160196-70196</f>
        <v>90000</v>
      </c>
      <c r="G310" s="152">
        <v>0</v>
      </c>
    </row>
    <row r="311" spans="1:7" ht="15" customHeight="1">
      <c r="A311" s="44"/>
      <c r="B311" s="80" t="s">
        <v>238</v>
      </c>
      <c r="C311" s="51" t="s">
        <v>241</v>
      </c>
      <c r="D311" s="69">
        <v>4869</v>
      </c>
      <c r="E311" s="69">
        <v>8000</v>
      </c>
      <c r="F311" s="69">
        <v>8000</v>
      </c>
      <c r="G311" s="152">
        <v>0</v>
      </c>
    </row>
    <row r="312" spans="1:7" ht="15" customHeight="1">
      <c r="A312" s="44"/>
      <c r="B312" s="80" t="s">
        <v>239</v>
      </c>
      <c r="C312" s="51" t="s">
        <v>242</v>
      </c>
      <c r="D312" s="152">
        <v>0</v>
      </c>
      <c r="E312" s="69">
        <v>17652</v>
      </c>
      <c r="F312" s="69">
        <f>17652-16500</f>
        <v>1152</v>
      </c>
      <c r="G312" s="152">
        <v>0</v>
      </c>
    </row>
    <row r="313" spans="1:7" ht="15" customHeight="1">
      <c r="A313" s="54"/>
      <c r="B313" s="147" t="s">
        <v>316</v>
      </c>
      <c r="C313" s="139" t="s">
        <v>317</v>
      </c>
      <c r="D313" s="156">
        <v>0</v>
      </c>
      <c r="E313" s="70">
        <v>4320</v>
      </c>
      <c r="F313" s="70">
        <v>4320</v>
      </c>
      <c r="G313" s="156">
        <v>0</v>
      </c>
    </row>
    <row r="314" spans="1:7" ht="25.5">
      <c r="A314" s="44" t="s">
        <v>11</v>
      </c>
      <c r="B314" s="80">
        <v>22</v>
      </c>
      <c r="C314" s="94" t="s">
        <v>159</v>
      </c>
      <c r="D314" s="70">
        <f t="shared" ref="D314:F314" si="112">SUM(D309:D313)</f>
        <v>48683</v>
      </c>
      <c r="E314" s="70">
        <f t="shared" si="112"/>
        <v>203168</v>
      </c>
      <c r="F314" s="70">
        <f t="shared" si="112"/>
        <v>104692</v>
      </c>
      <c r="G314" s="156">
        <f t="shared" ref="G314" si="113">SUM(G309:G313)</f>
        <v>0</v>
      </c>
    </row>
    <row r="315" spans="1:7" ht="25.5">
      <c r="A315" s="44" t="s">
        <v>11</v>
      </c>
      <c r="B315" s="80">
        <v>82</v>
      </c>
      <c r="C315" s="94" t="s">
        <v>156</v>
      </c>
      <c r="D315" s="70">
        <f>D314</f>
        <v>48683</v>
      </c>
      <c r="E315" s="70">
        <f t="shared" ref="E315:G315" si="114">E314</f>
        <v>203168</v>
      </c>
      <c r="F315" s="70">
        <f t="shared" si="114"/>
        <v>104692</v>
      </c>
      <c r="G315" s="156">
        <f t="shared" si="114"/>
        <v>0</v>
      </c>
    </row>
    <row r="316" spans="1:7">
      <c r="A316" s="44"/>
      <c r="B316" s="80"/>
      <c r="C316" s="94"/>
      <c r="D316" s="69"/>
      <c r="E316" s="69"/>
      <c r="F316" s="69"/>
      <c r="G316" s="69"/>
    </row>
    <row r="317" spans="1:7" ht="25.5">
      <c r="A317" s="44"/>
      <c r="B317" s="80">
        <v>83</v>
      </c>
      <c r="C317" s="94" t="s">
        <v>417</v>
      </c>
      <c r="D317" s="69"/>
      <c r="E317" s="69"/>
      <c r="F317" s="69"/>
      <c r="G317" s="69"/>
    </row>
    <row r="318" spans="1:7" ht="14.1" customHeight="1">
      <c r="A318" s="44"/>
      <c r="B318" s="80">
        <v>20</v>
      </c>
      <c r="C318" s="96" t="s">
        <v>240</v>
      </c>
      <c r="D318" s="69"/>
      <c r="E318" s="69"/>
      <c r="F318" s="69"/>
      <c r="G318" s="69"/>
    </row>
    <row r="319" spans="1:7" ht="14.1" customHeight="1">
      <c r="A319" s="44"/>
      <c r="B319" s="80" t="s">
        <v>418</v>
      </c>
      <c r="C319" s="94" t="s">
        <v>210</v>
      </c>
      <c r="D319" s="152">
        <v>0</v>
      </c>
      <c r="E319" s="152">
        <v>0</v>
      </c>
      <c r="F319" s="152">
        <v>0</v>
      </c>
      <c r="G319" s="69">
        <v>160196</v>
      </c>
    </row>
    <row r="320" spans="1:7" ht="14.1" customHeight="1">
      <c r="A320" s="44" t="s">
        <v>11</v>
      </c>
      <c r="B320" s="80">
        <v>20</v>
      </c>
      <c r="C320" s="96" t="s">
        <v>240</v>
      </c>
      <c r="D320" s="153">
        <f>D319</f>
        <v>0</v>
      </c>
      <c r="E320" s="153">
        <f t="shared" ref="E320:G320" si="115">E319</f>
        <v>0</v>
      </c>
      <c r="F320" s="153">
        <f t="shared" si="115"/>
        <v>0</v>
      </c>
      <c r="G320" s="79">
        <f t="shared" si="115"/>
        <v>160196</v>
      </c>
    </row>
    <row r="321" spans="1:7" ht="14.1" customHeight="1">
      <c r="A321" s="44"/>
      <c r="B321" s="80"/>
      <c r="C321" s="94"/>
      <c r="D321" s="69"/>
      <c r="E321" s="69"/>
      <c r="F321" s="69"/>
      <c r="G321" s="69"/>
    </row>
    <row r="322" spans="1:7" ht="14.1" customHeight="1">
      <c r="A322" s="44"/>
      <c r="B322" s="80">
        <v>21</v>
      </c>
      <c r="C322" s="96" t="s">
        <v>241</v>
      </c>
      <c r="D322" s="69"/>
      <c r="E322" s="69"/>
      <c r="F322" s="69"/>
      <c r="G322" s="69"/>
    </row>
    <row r="323" spans="1:7" ht="14.1" customHeight="1">
      <c r="A323" s="44"/>
      <c r="B323" s="80" t="s">
        <v>419</v>
      </c>
      <c r="C323" s="94" t="s">
        <v>210</v>
      </c>
      <c r="D323" s="152">
        <v>0</v>
      </c>
      <c r="E323" s="152">
        <v>0</v>
      </c>
      <c r="F323" s="152">
        <v>0</v>
      </c>
      <c r="G323" s="69">
        <v>8000</v>
      </c>
    </row>
    <row r="324" spans="1:7" ht="14.1" customHeight="1">
      <c r="A324" s="44" t="s">
        <v>11</v>
      </c>
      <c r="B324" s="80">
        <v>21</v>
      </c>
      <c r="C324" s="96" t="s">
        <v>241</v>
      </c>
      <c r="D324" s="153">
        <f>D323</f>
        <v>0</v>
      </c>
      <c r="E324" s="153">
        <f t="shared" ref="E324" si="116">E323</f>
        <v>0</v>
      </c>
      <c r="F324" s="153">
        <f t="shared" ref="F324" si="117">F323</f>
        <v>0</v>
      </c>
      <c r="G324" s="79">
        <f t="shared" ref="G324" si="118">G323</f>
        <v>8000</v>
      </c>
    </row>
    <row r="325" spans="1:7" ht="14.1" customHeight="1">
      <c r="A325" s="44"/>
      <c r="B325" s="80"/>
      <c r="C325" s="94"/>
      <c r="D325" s="69"/>
      <c r="E325" s="69"/>
      <c r="F325" s="69"/>
      <c r="G325" s="69"/>
    </row>
    <row r="326" spans="1:7" ht="14.1" customHeight="1">
      <c r="A326" s="44"/>
      <c r="B326" s="80">
        <v>22</v>
      </c>
      <c r="C326" s="96" t="s">
        <v>242</v>
      </c>
      <c r="D326" s="69"/>
      <c r="E326" s="69"/>
      <c r="F326" s="69"/>
      <c r="G326" s="69"/>
    </row>
    <row r="327" spans="1:7" ht="14.1" customHeight="1">
      <c r="A327" s="44"/>
      <c r="B327" s="80" t="s">
        <v>420</v>
      </c>
      <c r="C327" s="94" t="s">
        <v>210</v>
      </c>
      <c r="D327" s="152">
        <v>0</v>
      </c>
      <c r="E327" s="152">
        <v>0</v>
      </c>
      <c r="F327" s="152">
        <v>0</v>
      </c>
      <c r="G327" s="69">
        <v>6617</v>
      </c>
    </row>
    <row r="328" spans="1:7" ht="14.1" customHeight="1">
      <c r="A328" s="44" t="s">
        <v>11</v>
      </c>
      <c r="B328" s="80">
        <v>22</v>
      </c>
      <c r="C328" s="96" t="s">
        <v>242</v>
      </c>
      <c r="D328" s="153">
        <f>D327</f>
        <v>0</v>
      </c>
      <c r="E328" s="153">
        <f t="shared" ref="E328" si="119">E327</f>
        <v>0</v>
      </c>
      <c r="F328" s="153">
        <f t="shared" ref="F328" si="120">F327</f>
        <v>0</v>
      </c>
      <c r="G328" s="79">
        <f t="shared" ref="G328" si="121">G327</f>
        <v>6617</v>
      </c>
    </row>
    <row r="329" spans="1:7" ht="14.1" customHeight="1">
      <c r="A329" s="44"/>
      <c r="B329" s="80"/>
      <c r="C329" s="94"/>
      <c r="D329" s="69"/>
      <c r="E329" s="69"/>
      <c r="F329" s="69"/>
      <c r="G329" s="69"/>
    </row>
    <row r="330" spans="1:7" ht="14.1" customHeight="1">
      <c r="A330" s="44"/>
      <c r="B330" s="80">
        <v>23</v>
      </c>
      <c r="C330" s="96" t="s">
        <v>317</v>
      </c>
      <c r="D330" s="69"/>
      <c r="E330" s="69"/>
      <c r="F330" s="69"/>
      <c r="G330" s="69"/>
    </row>
    <row r="331" spans="1:7" ht="14.1" customHeight="1">
      <c r="A331" s="44"/>
      <c r="B331" s="80" t="s">
        <v>421</v>
      </c>
      <c r="C331" s="94" t="s">
        <v>210</v>
      </c>
      <c r="D331" s="152">
        <v>0</v>
      </c>
      <c r="E331" s="152">
        <v>0</v>
      </c>
      <c r="F331" s="152">
        <v>0</v>
      </c>
      <c r="G331" s="69">
        <v>1993</v>
      </c>
    </row>
    <row r="332" spans="1:7" ht="14.1" customHeight="1">
      <c r="A332" s="44" t="s">
        <v>11</v>
      </c>
      <c r="B332" s="80">
        <v>23</v>
      </c>
      <c r="C332" s="96" t="s">
        <v>317</v>
      </c>
      <c r="D332" s="153">
        <f>D331</f>
        <v>0</v>
      </c>
      <c r="E332" s="153">
        <f t="shared" ref="E332" si="122">E331</f>
        <v>0</v>
      </c>
      <c r="F332" s="153">
        <f t="shared" ref="F332" si="123">F331</f>
        <v>0</v>
      </c>
      <c r="G332" s="79">
        <f t="shared" ref="G332" si="124">G331</f>
        <v>1993</v>
      </c>
    </row>
    <row r="333" spans="1:7" ht="25.5">
      <c r="A333" s="44" t="s">
        <v>11</v>
      </c>
      <c r="B333" s="80">
        <v>83</v>
      </c>
      <c r="C333" s="94" t="s">
        <v>417</v>
      </c>
      <c r="D333" s="153">
        <f>D320+D324+D328+D332</f>
        <v>0</v>
      </c>
      <c r="E333" s="153">
        <f t="shared" ref="E333:G333" si="125">E320+E324+E328+E332</f>
        <v>0</v>
      </c>
      <c r="F333" s="153">
        <f t="shared" si="125"/>
        <v>0</v>
      </c>
      <c r="G333" s="79">
        <f t="shared" si="125"/>
        <v>176806</v>
      </c>
    </row>
    <row r="334" spans="1:7">
      <c r="A334" s="44" t="s">
        <v>11</v>
      </c>
      <c r="B334" s="86">
        <v>5.8</v>
      </c>
      <c r="C334" s="46" t="s">
        <v>31</v>
      </c>
      <c r="D334" s="70">
        <f t="shared" ref="D334:G334" si="126">D305+D315+D333</f>
        <v>48683</v>
      </c>
      <c r="E334" s="70">
        <f t="shared" si="126"/>
        <v>424047</v>
      </c>
      <c r="F334" s="70">
        <f t="shared" si="126"/>
        <v>162365</v>
      </c>
      <c r="G334" s="70">
        <f t="shared" si="126"/>
        <v>302326</v>
      </c>
    </row>
    <row r="335" spans="1:7">
      <c r="A335" s="44" t="s">
        <v>11</v>
      </c>
      <c r="B335" s="73">
        <v>5</v>
      </c>
      <c r="C335" s="51" t="s">
        <v>35</v>
      </c>
      <c r="D335" s="70">
        <f t="shared" ref="D335:G335" si="127">D194+D249+D334+D238</f>
        <v>101770</v>
      </c>
      <c r="E335" s="70">
        <f t="shared" si="127"/>
        <v>495606</v>
      </c>
      <c r="F335" s="70">
        <f t="shared" si="127"/>
        <v>233924</v>
      </c>
      <c r="G335" s="70">
        <f t="shared" si="127"/>
        <v>385352</v>
      </c>
    </row>
    <row r="336" spans="1:7" ht="11.1" customHeight="1">
      <c r="A336" s="44"/>
      <c r="B336" s="73"/>
      <c r="C336" s="51"/>
      <c r="D336" s="72"/>
      <c r="E336" s="72"/>
      <c r="F336" s="72"/>
      <c r="G336" s="72"/>
    </row>
    <row r="337" spans="1:7" ht="15" customHeight="1">
      <c r="A337" s="44"/>
      <c r="B337" s="44">
        <v>80</v>
      </c>
      <c r="C337" s="51" t="s">
        <v>20</v>
      </c>
      <c r="D337" s="76"/>
      <c r="E337" s="76"/>
      <c r="F337" s="76"/>
      <c r="G337" s="76"/>
    </row>
    <row r="338" spans="1:7" ht="15" customHeight="1">
      <c r="A338" s="44"/>
      <c r="B338" s="86">
        <v>80.001000000000005</v>
      </c>
      <c r="C338" s="46" t="s">
        <v>28</v>
      </c>
      <c r="D338" s="74"/>
      <c r="E338" s="74"/>
      <c r="F338" s="74"/>
      <c r="G338" s="74"/>
    </row>
    <row r="339" spans="1:7" ht="15" customHeight="1">
      <c r="A339" s="44"/>
      <c r="B339" s="97">
        <v>44</v>
      </c>
      <c r="C339" s="51" t="s">
        <v>15</v>
      </c>
      <c r="D339" s="76"/>
      <c r="E339" s="76"/>
      <c r="F339" s="76"/>
      <c r="G339" s="76"/>
    </row>
    <row r="340" spans="1:7" ht="15" customHeight="1">
      <c r="A340" s="44"/>
      <c r="B340" s="124" t="s">
        <v>39</v>
      </c>
      <c r="C340" s="52" t="s">
        <v>29</v>
      </c>
      <c r="D340" s="163">
        <v>43120</v>
      </c>
      <c r="E340" s="69">
        <v>82778</v>
      </c>
      <c r="F340" s="69">
        <v>82778</v>
      </c>
      <c r="G340" s="72">
        <v>89238</v>
      </c>
    </row>
    <row r="341" spans="1:7" ht="15" customHeight="1">
      <c r="A341" s="44"/>
      <c r="B341" s="124" t="s">
        <v>40</v>
      </c>
      <c r="C341" s="52" t="s">
        <v>33</v>
      </c>
      <c r="D341" s="163">
        <v>33377</v>
      </c>
      <c r="E341" s="69">
        <v>22881</v>
      </c>
      <c r="F341" s="69">
        <v>22881</v>
      </c>
      <c r="G341" s="69">
        <v>17906</v>
      </c>
    </row>
    <row r="342" spans="1:7" s="180" customFormat="1" ht="15" customHeight="1">
      <c r="A342" s="171"/>
      <c r="B342" s="144" t="s">
        <v>203</v>
      </c>
      <c r="C342" s="143" t="s">
        <v>194</v>
      </c>
      <c r="D342" s="69">
        <v>2143</v>
      </c>
      <c r="E342" s="69">
        <v>2501</v>
      </c>
      <c r="F342" s="69">
        <v>2501</v>
      </c>
      <c r="G342" s="69">
        <v>1</v>
      </c>
    </row>
    <row r="343" spans="1:7" s="180" customFormat="1" ht="15" customHeight="1">
      <c r="A343" s="171"/>
      <c r="B343" s="144" t="s">
        <v>204</v>
      </c>
      <c r="C343" s="143" t="s">
        <v>195</v>
      </c>
      <c r="D343" s="69">
        <v>33760</v>
      </c>
      <c r="E343" s="69">
        <v>11603</v>
      </c>
      <c r="F343" s="69">
        <v>11603</v>
      </c>
      <c r="G343" s="69">
        <v>12611</v>
      </c>
    </row>
    <row r="344" spans="1:7" s="180" customFormat="1" ht="15" customHeight="1">
      <c r="A344" s="171"/>
      <c r="B344" s="144" t="s">
        <v>246</v>
      </c>
      <c r="C344" s="143" t="s">
        <v>196</v>
      </c>
      <c r="D344" s="152">
        <v>0</v>
      </c>
      <c r="E344" s="69">
        <v>1</v>
      </c>
      <c r="F344" s="69">
        <v>1</v>
      </c>
      <c r="G344" s="69">
        <v>1</v>
      </c>
    </row>
    <row r="345" spans="1:7" s="180" customFormat="1" ht="15" customHeight="1">
      <c r="A345" s="171"/>
      <c r="B345" s="144" t="s">
        <v>249</v>
      </c>
      <c r="C345" s="143" t="s">
        <v>250</v>
      </c>
      <c r="D345" s="152">
        <v>0</v>
      </c>
      <c r="E345" s="69">
        <v>1</v>
      </c>
      <c r="F345" s="69">
        <v>1</v>
      </c>
      <c r="G345" s="69">
        <v>1</v>
      </c>
    </row>
    <row r="346" spans="1:7" ht="15" customHeight="1">
      <c r="A346" s="44"/>
      <c r="B346" s="124" t="s">
        <v>41</v>
      </c>
      <c r="C346" s="143" t="s">
        <v>200</v>
      </c>
      <c r="D346" s="59">
        <v>767</v>
      </c>
      <c r="E346" s="69">
        <v>792</v>
      </c>
      <c r="F346" s="69">
        <v>792</v>
      </c>
      <c r="G346" s="72">
        <v>792</v>
      </c>
    </row>
    <row r="347" spans="1:7" ht="15" customHeight="1">
      <c r="A347" s="44"/>
      <c r="B347" s="124" t="s">
        <v>42</v>
      </c>
      <c r="C347" s="52" t="s">
        <v>19</v>
      </c>
      <c r="D347" s="72">
        <v>2497</v>
      </c>
      <c r="E347" s="69">
        <v>4497</v>
      </c>
      <c r="F347" s="69">
        <v>4497</v>
      </c>
      <c r="G347" s="72">
        <v>2497</v>
      </c>
    </row>
    <row r="348" spans="1:7" ht="15" customHeight="1">
      <c r="A348" s="44"/>
      <c r="B348" s="124" t="s">
        <v>251</v>
      </c>
      <c r="C348" s="52" t="s">
        <v>252</v>
      </c>
      <c r="D348" s="152">
        <v>0</v>
      </c>
      <c r="E348" s="69">
        <v>1</v>
      </c>
      <c r="F348" s="69">
        <v>1</v>
      </c>
      <c r="G348" s="72">
        <v>1</v>
      </c>
    </row>
    <row r="349" spans="1:7" ht="15" customHeight="1">
      <c r="A349" s="44"/>
      <c r="B349" s="124" t="s">
        <v>253</v>
      </c>
      <c r="C349" s="52" t="s">
        <v>254</v>
      </c>
      <c r="D349" s="152">
        <v>0</v>
      </c>
      <c r="E349" s="69">
        <v>1</v>
      </c>
      <c r="F349" s="69">
        <v>1</v>
      </c>
      <c r="G349" s="72">
        <v>1</v>
      </c>
    </row>
    <row r="350" spans="1:7" ht="15" customHeight="1">
      <c r="A350" s="44"/>
      <c r="B350" s="124" t="s">
        <v>247</v>
      </c>
      <c r="C350" s="52" t="s">
        <v>248</v>
      </c>
      <c r="D350" s="152">
        <v>0</v>
      </c>
      <c r="E350" s="69">
        <v>1</v>
      </c>
      <c r="F350" s="69">
        <v>1</v>
      </c>
      <c r="G350" s="72">
        <v>1</v>
      </c>
    </row>
    <row r="351" spans="1:7" ht="15" customHeight="1">
      <c r="A351" s="44"/>
      <c r="B351" s="124" t="s">
        <v>255</v>
      </c>
      <c r="C351" s="52" t="s">
        <v>207</v>
      </c>
      <c r="D351" s="152">
        <v>0</v>
      </c>
      <c r="E351" s="69">
        <v>1</v>
      </c>
      <c r="F351" s="69">
        <v>1</v>
      </c>
      <c r="G351" s="72">
        <v>1</v>
      </c>
    </row>
    <row r="352" spans="1:7" ht="15" customHeight="1">
      <c r="A352" s="44"/>
      <c r="B352" s="124" t="s">
        <v>256</v>
      </c>
      <c r="C352" s="52" t="s">
        <v>218</v>
      </c>
      <c r="D352" s="152">
        <v>0</v>
      </c>
      <c r="E352" s="69">
        <v>1501</v>
      </c>
      <c r="F352" s="69">
        <v>1501</v>
      </c>
      <c r="G352" s="72">
        <v>1501</v>
      </c>
    </row>
    <row r="353" spans="1:7" ht="15" customHeight="1">
      <c r="A353" s="44"/>
      <c r="B353" s="124" t="s">
        <v>257</v>
      </c>
      <c r="C353" s="52" t="s">
        <v>258</v>
      </c>
      <c r="D353" s="152">
        <v>0</v>
      </c>
      <c r="E353" s="69">
        <v>1</v>
      </c>
      <c r="F353" s="69">
        <v>1</v>
      </c>
      <c r="G353" s="72">
        <v>1</v>
      </c>
    </row>
    <row r="354" spans="1:7" ht="15" customHeight="1">
      <c r="A354" s="44"/>
      <c r="B354" s="124" t="s">
        <v>261</v>
      </c>
      <c r="C354" s="52" t="s">
        <v>262</v>
      </c>
      <c r="D354" s="69">
        <v>250</v>
      </c>
      <c r="E354" s="69">
        <v>1</v>
      </c>
      <c r="F354" s="69">
        <v>1</v>
      </c>
      <c r="G354" s="72">
        <v>1</v>
      </c>
    </row>
    <row r="355" spans="1:7" ht="15" customHeight="1">
      <c r="A355" s="44"/>
      <c r="B355" s="124" t="s">
        <v>259</v>
      </c>
      <c r="C355" s="52" t="s">
        <v>260</v>
      </c>
      <c r="D355" s="69">
        <v>2657</v>
      </c>
      <c r="E355" s="69">
        <v>2164</v>
      </c>
      <c r="F355" s="69">
        <v>2164</v>
      </c>
      <c r="G355" s="72">
        <v>2164</v>
      </c>
    </row>
    <row r="356" spans="1:7" ht="15" customHeight="1">
      <c r="A356" s="44"/>
      <c r="B356" s="124" t="s">
        <v>346</v>
      </c>
      <c r="C356" s="52" t="s">
        <v>210</v>
      </c>
      <c r="D356" s="69">
        <v>2046</v>
      </c>
      <c r="E356" s="69">
        <v>3331</v>
      </c>
      <c r="F356" s="69">
        <v>3331</v>
      </c>
      <c r="G356" s="69">
        <v>7000</v>
      </c>
    </row>
    <row r="357" spans="1:7" ht="15" customHeight="1">
      <c r="A357" s="54" t="s">
        <v>11</v>
      </c>
      <c r="B357" s="241">
        <v>44</v>
      </c>
      <c r="C357" s="139" t="s">
        <v>15</v>
      </c>
      <c r="D357" s="79">
        <f t="shared" ref="D357:G357" si="128">SUM(D340:D356)</f>
        <v>120617</v>
      </c>
      <c r="E357" s="79">
        <f t="shared" si="128"/>
        <v>132056</v>
      </c>
      <c r="F357" s="79">
        <f t="shared" ref="F357" si="129">SUM(F340:F356)</f>
        <v>132056</v>
      </c>
      <c r="G357" s="79">
        <f t="shared" si="128"/>
        <v>133718</v>
      </c>
    </row>
    <row r="358" spans="1:7">
      <c r="A358" s="44"/>
      <c r="B358" s="98"/>
      <c r="C358" s="51"/>
      <c r="D358" s="72"/>
      <c r="E358" s="72"/>
      <c r="F358" s="72"/>
      <c r="G358" s="72"/>
    </row>
    <row r="359" spans="1:7" ht="15" customHeight="1">
      <c r="A359" s="44"/>
      <c r="B359" s="97">
        <v>48</v>
      </c>
      <c r="C359" s="51" t="s">
        <v>187</v>
      </c>
      <c r="D359" s="72"/>
      <c r="E359" s="72"/>
      <c r="F359" s="72"/>
      <c r="G359" s="72"/>
    </row>
    <row r="360" spans="1:7" ht="15" customHeight="1">
      <c r="A360" s="44"/>
      <c r="B360" s="124" t="s">
        <v>44</v>
      </c>
      <c r="C360" s="52" t="s">
        <v>29</v>
      </c>
      <c r="D360" s="72">
        <v>32965</v>
      </c>
      <c r="E360" s="69">
        <v>92353</v>
      </c>
      <c r="F360" s="69">
        <v>92353</v>
      </c>
      <c r="G360" s="72">
        <v>111802</v>
      </c>
    </row>
    <row r="361" spans="1:7" ht="15" customHeight="1">
      <c r="A361" s="44"/>
      <c r="B361" s="124" t="s">
        <v>65</v>
      </c>
      <c r="C361" s="52" t="s">
        <v>33</v>
      </c>
      <c r="D361" s="72">
        <v>13906</v>
      </c>
      <c r="E361" s="69">
        <v>21313</v>
      </c>
      <c r="F361" s="69">
        <v>21313</v>
      </c>
      <c r="G361" s="69">
        <v>15588</v>
      </c>
    </row>
    <row r="362" spans="1:7" s="180" customFormat="1" ht="15" customHeight="1">
      <c r="A362" s="171"/>
      <c r="B362" s="144" t="s">
        <v>205</v>
      </c>
      <c r="C362" s="143" t="s">
        <v>194</v>
      </c>
      <c r="D362" s="69">
        <v>952</v>
      </c>
      <c r="E362" s="69">
        <v>2799</v>
      </c>
      <c r="F362" s="69">
        <v>2799</v>
      </c>
      <c r="G362" s="69">
        <v>1</v>
      </c>
    </row>
    <row r="363" spans="1:7" s="180" customFormat="1" ht="15" customHeight="1">
      <c r="A363" s="171"/>
      <c r="B363" s="144" t="s">
        <v>206</v>
      </c>
      <c r="C363" s="143" t="s">
        <v>195</v>
      </c>
      <c r="D363" s="69">
        <v>28232</v>
      </c>
      <c r="E363" s="69">
        <v>13527</v>
      </c>
      <c r="F363" s="69">
        <v>13527</v>
      </c>
      <c r="G363" s="69">
        <v>16951</v>
      </c>
    </row>
    <row r="364" spans="1:7" ht="15" customHeight="1">
      <c r="A364" s="44"/>
      <c r="B364" s="124" t="s">
        <v>45</v>
      </c>
      <c r="C364" s="143" t="s">
        <v>200</v>
      </c>
      <c r="D364" s="69">
        <v>264</v>
      </c>
      <c r="E364" s="69">
        <v>264</v>
      </c>
      <c r="F364" s="69">
        <v>264</v>
      </c>
      <c r="G364" s="72">
        <v>264</v>
      </c>
    </row>
    <row r="365" spans="1:7" ht="15" customHeight="1">
      <c r="A365" s="44"/>
      <c r="B365" s="124" t="s">
        <v>46</v>
      </c>
      <c r="C365" s="52" t="s">
        <v>19</v>
      </c>
      <c r="D365" s="72">
        <v>862</v>
      </c>
      <c r="E365" s="69">
        <v>865</v>
      </c>
      <c r="F365" s="69">
        <v>865</v>
      </c>
      <c r="G365" s="72">
        <v>865</v>
      </c>
    </row>
    <row r="366" spans="1:7" ht="15" customHeight="1">
      <c r="A366" s="44"/>
      <c r="B366" s="124" t="s">
        <v>263</v>
      </c>
      <c r="C366" s="52" t="s">
        <v>218</v>
      </c>
      <c r="D366" s="152">
        <v>0</v>
      </c>
      <c r="E366" s="69">
        <v>1</v>
      </c>
      <c r="F366" s="69">
        <v>1</v>
      </c>
      <c r="G366" s="72">
        <v>1</v>
      </c>
    </row>
    <row r="367" spans="1:7" ht="15" customHeight="1">
      <c r="A367" s="44"/>
      <c r="B367" s="124" t="s">
        <v>264</v>
      </c>
      <c r="C367" s="52" t="s">
        <v>260</v>
      </c>
      <c r="D367" s="152">
        <v>0</v>
      </c>
      <c r="E367" s="69">
        <v>1</v>
      </c>
      <c r="F367" s="69">
        <v>1</v>
      </c>
      <c r="G367" s="72">
        <v>1</v>
      </c>
    </row>
    <row r="368" spans="1:7" ht="15" customHeight="1">
      <c r="A368" s="44" t="s">
        <v>11</v>
      </c>
      <c r="B368" s="97">
        <v>48</v>
      </c>
      <c r="C368" s="51" t="s">
        <v>187</v>
      </c>
      <c r="D368" s="81">
        <f t="shared" ref="D368:G368" si="130">SUM(D360:D367)</f>
        <v>77181</v>
      </c>
      <c r="E368" s="79">
        <f t="shared" si="130"/>
        <v>131123</v>
      </c>
      <c r="F368" s="79">
        <f t="shared" si="130"/>
        <v>131123</v>
      </c>
      <c r="G368" s="81">
        <f t="shared" si="130"/>
        <v>145473</v>
      </c>
    </row>
    <row r="369" spans="1:7" ht="15" customHeight="1"/>
    <row r="370" spans="1:7" ht="15" customHeight="1">
      <c r="A370" s="44"/>
      <c r="B370" s="97">
        <v>60</v>
      </c>
      <c r="C370" s="52" t="s">
        <v>171</v>
      </c>
      <c r="D370" s="72"/>
      <c r="E370" s="69"/>
      <c r="F370" s="69"/>
      <c r="G370" s="72"/>
    </row>
    <row r="371" spans="1:7" ht="15" customHeight="1">
      <c r="A371" s="44"/>
      <c r="B371" s="184" t="s">
        <v>243</v>
      </c>
      <c r="C371" s="51" t="s">
        <v>210</v>
      </c>
      <c r="D371" s="69">
        <v>164577</v>
      </c>
      <c r="E371" s="69">
        <v>201105</v>
      </c>
      <c r="F371" s="69">
        <v>201105</v>
      </c>
      <c r="G371" s="69">
        <v>189400</v>
      </c>
    </row>
    <row r="372" spans="1:7" ht="15" customHeight="1">
      <c r="A372" s="44" t="s">
        <v>11</v>
      </c>
      <c r="B372" s="97">
        <v>60</v>
      </c>
      <c r="C372" s="52" t="s">
        <v>171</v>
      </c>
      <c r="D372" s="79">
        <f t="shared" ref="D372:G372" si="131">D371</f>
        <v>164577</v>
      </c>
      <c r="E372" s="79">
        <f t="shared" si="131"/>
        <v>201105</v>
      </c>
      <c r="F372" s="79">
        <f t="shared" si="131"/>
        <v>201105</v>
      </c>
      <c r="G372" s="79">
        <f t="shared" si="131"/>
        <v>189400</v>
      </c>
    </row>
    <row r="373" spans="1:7" ht="15" customHeight="1">
      <c r="A373" s="44" t="s">
        <v>11</v>
      </c>
      <c r="B373" s="86">
        <v>80.001000000000005</v>
      </c>
      <c r="C373" s="46" t="s">
        <v>28</v>
      </c>
      <c r="D373" s="79">
        <f>D368+D357+D372</f>
        <v>362375</v>
      </c>
      <c r="E373" s="79">
        <f t="shared" ref="E373:G373" si="132">E368+E357+E372</f>
        <v>464284</v>
      </c>
      <c r="F373" s="79">
        <f t="shared" si="132"/>
        <v>464284</v>
      </c>
      <c r="G373" s="79">
        <f t="shared" si="132"/>
        <v>468591</v>
      </c>
    </row>
    <row r="374" spans="1:7">
      <c r="A374" s="44"/>
      <c r="B374" s="86"/>
      <c r="C374" s="46"/>
      <c r="D374" s="72"/>
      <c r="E374" s="69"/>
      <c r="F374" s="69"/>
      <c r="G374" s="72"/>
    </row>
    <row r="375" spans="1:7" ht="15" customHeight="1">
      <c r="A375" s="44"/>
      <c r="B375" s="86">
        <v>80.8</v>
      </c>
      <c r="C375" s="46" t="s">
        <v>31</v>
      </c>
      <c r="D375" s="72"/>
      <c r="E375" s="72"/>
      <c r="F375" s="72"/>
      <c r="G375" s="72"/>
    </row>
    <row r="376" spans="1:7" ht="15" customHeight="1">
      <c r="A376" s="44"/>
      <c r="B376" s="50">
        <v>61</v>
      </c>
      <c r="C376" s="51" t="s">
        <v>47</v>
      </c>
      <c r="D376" s="77"/>
      <c r="E376" s="77"/>
      <c r="F376" s="77"/>
      <c r="G376" s="77"/>
    </row>
    <row r="377" spans="1:7" ht="15" customHeight="1">
      <c r="A377" s="44"/>
      <c r="B377" s="50">
        <v>45</v>
      </c>
      <c r="C377" s="63" t="s">
        <v>184</v>
      </c>
      <c r="D377" s="77"/>
      <c r="E377" s="77"/>
      <c r="F377" s="77"/>
      <c r="G377" s="77"/>
    </row>
    <row r="378" spans="1:7" ht="15" customHeight="1">
      <c r="A378" s="44"/>
      <c r="B378" s="126" t="s">
        <v>48</v>
      </c>
      <c r="C378" s="66" t="s">
        <v>29</v>
      </c>
      <c r="D378" s="69">
        <v>9133</v>
      </c>
      <c r="E378" s="69">
        <v>17365</v>
      </c>
      <c r="F378" s="69">
        <v>17365</v>
      </c>
      <c r="G378" s="72">
        <v>18471</v>
      </c>
    </row>
    <row r="379" spans="1:7" s="180" customFormat="1" ht="15" customHeight="1">
      <c r="A379" s="171"/>
      <c r="B379" s="126" t="s">
        <v>208</v>
      </c>
      <c r="C379" s="143" t="s">
        <v>194</v>
      </c>
      <c r="D379" s="69">
        <f>268-1</f>
        <v>267</v>
      </c>
      <c r="E379" s="69">
        <v>526</v>
      </c>
      <c r="F379" s="69">
        <v>526</v>
      </c>
      <c r="G379" s="69">
        <v>1</v>
      </c>
    </row>
    <row r="380" spans="1:7" s="180" customFormat="1" ht="15" customHeight="1">
      <c r="A380" s="171"/>
      <c r="B380" s="126" t="s">
        <v>209</v>
      </c>
      <c r="C380" s="143" t="s">
        <v>195</v>
      </c>
      <c r="D380" s="69">
        <v>7545</v>
      </c>
      <c r="E380" s="69">
        <v>2600</v>
      </c>
      <c r="F380" s="69">
        <v>2600</v>
      </c>
      <c r="G380" s="69">
        <v>2981</v>
      </c>
    </row>
    <row r="381" spans="1:7" ht="15" customHeight="1">
      <c r="A381" s="44"/>
      <c r="B381" s="124" t="s">
        <v>49</v>
      </c>
      <c r="C381" s="143" t="s">
        <v>207</v>
      </c>
      <c r="D381" s="69">
        <v>450</v>
      </c>
      <c r="E381" s="69">
        <v>450</v>
      </c>
      <c r="F381" s="69">
        <v>450</v>
      </c>
      <c r="G381" s="69">
        <v>450</v>
      </c>
    </row>
    <row r="382" spans="1:7" ht="15" customHeight="1">
      <c r="A382" s="44"/>
      <c r="B382" s="124" t="s">
        <v>265</v>
      </c>
      <c r="C382" s="52" t="s">
        <v>218</v>
      </c>
      <c r="D382" s="69">
        <v>703</v>
      </c>
      <c r="E382" s="69">
        <v>699</v>
      </c>
      <c r="F382" s="69">
        <v>699</v>
      </c>
      <c r="G382" s="72">
        <v>699</v>
      </c>
    </row>
    <row r="383" spans="1:7" ht="15" customHeight="1">
      <c r="A383" s="44"/>
      <c r="B383" s="124" t="s">
        <v>266</v>
      </c>
      <c r="C383" s="52" t="s">
        <v>260</v>
      </c>
      <c r="D383" s="152">
        <v>0</v>
      </c>
      <c r="E383" s="69">
        <v>1</v>
      </c>
      <c r="F383" s="69">
        <v>1</v>
      </c>
      <c r="G383" s="72">
        <v>1</v>
      </c>
    </row>
    <row r="384" spans="1:7" s="250" customFormat="1" ht="15" customHeight="1">
      <c r="A384" s="119"/>
      <c r="B384" s="185" t="s">
        <v>211</v>
      </c>
      <c r="C384" s="104" t="s">
        <v>210</v>
      </c>
      <c r="D384" s="148">
        <v>1066</v>
      </c>
      <c r="E384" s="148">
        <v>600</v>
      </c>
      <c r="F384" s="148">
        <v>600</v>
      </c>
      <c r="G384" s="78">
        <v>600</v>
      </c>
    </row>
    <row r="385" spans="1:7" ht="15" customHeight="1">
      <c r="A385" s="44" t="s">
        <v>11</v>
      </c>
      <c r="B385" s="50">
        <v>45</v>
      </c>
      <c r="C385" s="63" t="s">
        <v>184</v>
      </c>
      <c r="D385" s="79">
        <f t="shared" ref="D385:E385" si="133">SUM(D378:D384)</f>
        <v>19164</v>
      </c>
      <c r="E385" s="79">
        <f t="shared" si="133"/>
        <v>22241</v>
      </c>
      <c r="F385" s="79">
        <f t="shared" ref="F385" si="134">SUM(F378:F384)</f>
        <v>22241</v>
      </c>
      <c r="G385" s="81">
        <f>SUM(G378:G384)</f>
        <v>23203</v>
      </c>
    </row>
    <row r="386" spans="1:7">
      <c r="A386" s="44"/>
      <c r="B386" s="99"/>
      <c r="C386" s="51"/>
      <c r="D386" s="72"/>
      <c r="E386" s="72"/>
      <c r="F386" s="72"/>
      <c r="G386" s="72"/>
    </row>
    <row r="387" spans="1:7" ht="15" customHeight="1">
      <c r="A387" s="44"/>
      <c r="B387" s="100">
        <v>48</v>
      </c>
      <c r="C387" s="63" t="s">
        <v>187</v>
      </c>
      <c r="D387" s="72"/>
      <c r="E387" s="72"/>
      <c r="F387" s="72"/>
      <c r="G387" s="72"/>
    </row>
    <row r="388" spans="1:7" ht="15" customHeight="1">
      <c r="A388" s="44"/>
      <c r="B388" s="126" t="s">
        <v>50</v>
      </c>
      <c r="C388" s="66" t="s">
        <v>29</v>
      </c>
      <c r="D388" s="69">
        <v>13393</v>
      </c>
      <c r="E388" s="69">
        <v>19774</v>
      </c>
      <c r="F388" s="69">
        <v>19774</v>
      </c>
      <c r="G388" s="72">
        <v>21876</v>
      </c>
    </row>
    <row r="389" spans="1:7" s="180" customFormat="1" ht="15" customHeight="1">
      <c r="A389" s="171"/>
      <c r="B389" s="126" t="s">
        <v>212</v>
      </c>
      <c r="C389" s="143" t="s">
        <v>194</v>
      </c>
      <c r="D389" s="152">
        <v>0</v>
      </c>
      <c r="E389" s="69">
        <v>609</v>
      </c>
      <c r="F389" s="69">
        <v>609</v>
      </c>
      <c r="G389" s="69">
        <v>1</v>
      </c>
    </row>
    <row r="390" spans="1:7" s="180" customFormat="1" ht="15" customHeight="1">
      <c r="A390" s="171"/>
      <c r="B390" s="126" t="s">
        <v>213</v>
      </c>
      <c r="C390" s="143" t="s">
        <v>195</v>
      </c>
      <c r="D390" s="69">
        <v>11611</v>
      </c>
      <c r="E390" s="69">
        <v>3393</v>
      </c>
      <c r="F390" s="69">
        <v>3393</v>
      </c>
      <c r="G390" s="69">
        <v>3589</v>
      </c>
    </row>
    <row r="391" spans="1:7" ht="15" customHeight="1">
      <c r="A391" s="44"/>
      <c r="B391" s="124" t="s">
        <v>51</v>
      </c>
      <c r="C391" s="143" t="s">
        <v>207</v>
      </c>
      <c r="D391" s="69">
        <f>248-1</f>
        <v>247</v>
      </c>
      <c r="E391" s="69">
        <v>248</v>
      </c>
      <c r="F391" s="69">
        <v>248</v>
      </c>
      <c r="G391" s="69">
        <v>248</v>
      </c>
    </row>
    <row r="392" spans="1:7" ht="15" customHeight="1">
      <c r="A392" s="44"/>
      <c r="B392" s="124" t="s">
        <v>268</v>
      </c>
      <c r="C392" s="52" t="s">
        <v>218</v>
      </c>
      <c r="D392" s="69">
        <v>296</v>
      </c>
      <c r="E392" s="69">
        <v>299</v>
      </c>
      <c r="F392" s="69">
        <v>299</v>
      </c>
      <c r="G392" s="72">
        <v>299</v>
      </c>
    </row>
    <row r="393" spans="1:7" ht="15" customHeight="1">
      <c r="A393" s="44"/>
      <c r="B393" s="124" t="s">
        <v>267</v>
      </c>
      <c r="C393" s="52" t="s">
        <v>260</v>
      </c>
      <c r="D393" s="156">
        <v>0</v>
      </c>
      <c r="E393" s="70">
        <v>1</v>
      </c>
      <c r="F393" s="70">
        <v>1</v>
      </c>
      <c r="G393" s="82">
        <v>1</v>
      </c>
    </row>
    <row r="394" spans="1:7" ht="15" customHeight="1">
      <c r="A394" s="44" t="s">
        <v>11</v>
      </c>
      <c r="B394" s="100">
        <v>48</v>
      </c>
      <c r="C394" s="63" t="s">
        <v>187</v>
      </c>
      <c r="D394" s="82">
        <f t="shared" ref="D394:G394" si="135">SUM(D388:D393)</f>
        <v>25547</v>
      </c>
      <c r="E394" s="82">
        <f t="shared" si="135"/>
        <v>24324</v>
      </c>
      <c r="F394" s="82">
        <f t="shared" ref="F394" si="136">SUM(F388:F393)</f>
        <v>24324</v>
      </c>
      <c r="G394" s="82">
        <f t="shared" si="135"/>
        <v>26014</v>
      </c>
    </row>
    <row r="395" spans="1:7" ht="15" customHeight="1">
      <c r="A395" s="54" t="s">
        <v>11</v>
      </c>
      <c r="B395" s="145">
        <v>61</v>
      </c>
      <c r="C395" s="139" t="s">
        <v>47</v>
      </c>
      <c r="D395" s="79">
        <f t="shared" ref="D395:G395" si="137">D394+D385</f>
        <v>44711</v>
      </c>
      <c r="E395" s="79">
        <f t="shared" si="137"/>
        <v>46565</v>
      </c>
      <c r="F395" s="79">
        <f t="shared" ref="F395" si="138">F394+F385</f>
        <v>46565</v>
      </c>
      <c r="G395" s="81">
        <f t="shared" si="137"/>
        <v>49217</v>
      </c>
    </row>
    <row r="396" spans="1:7" ht="15" customHeight="1">
      <c r="A396" s="44"/>
      <c r="B396" s="50"/>
      <c r="C396" s="51"/>
      <c r="D396" s="72"/>
      <c r="E396" s="72"/>
      <c r="F396" s="72"/>
      <c r="G396" s="72"/>
    </row>
    <row r="397" spans="1:7" ht="15" customHeight="1">
      <c r="A397" s="44"/>
      <c r="B397" s="50">
        <v>62</v>
      </c>
      <c r="C397" s="51" t="s">
        <v>52</v>
      </c>
      <c r="D397" s="72"/>
      <c r="E397" s="72"/>
      <c r="F397" s="72"/>
      <c r="G397" s="72"/>
    </row>
    <row r="398" spans="1:7" ht="15" customHeight="1">
      <c r="A398" s="44"/>
      <c r="B398" s="50">
        <v>45</v>
      </c>
      <c r="C398" s="51" t="s">
        <v>184</v>
      </c>
      <c r="D398" s="72"/>
      <c r="E398" s="72"/>
      <c r="F398" s="72"/>
      <c r="G398" s="72"/>
    </row>
    <row r="399" spans="1:7" ht="15" customHeight="1">
      <c r="A399" s="44"/>
      <c r="B399" s="125" t="s">
        <v>53</v>
      </c>
      <c r="C399" s="51" t="s">
        <v>33</v>
      </c>
      <c r="D399" s="69">
        <v>1316</v>
      </c>
      <c r="E399" s="69">
        <v>1570</v>
      </c>
      <c r="F399" s="69">
        <v>1570</v>
      </c>
      <c r="G399" s="72">
        <v>1786</v>
      </c>
    </row>
    <row r="400" spans="1:7" ht="15" customHeight="1">
      <c r="A400" s="44"/>
      <c r="B400" s="125" t="s">
        <v>54</v>
      </c>
      <c r="C400" s="143" t="s">
        <v>207</v>
      </c>
      <c r="D400" s="59">
        <v>270</v>
      </c>
      <c r="E400" s="69">
        <v>270</v>
      </c>
      <c r="F400" s="69">
        <v>270</v>
      </c>
      <c r="G400" s="69">
        <v>270</v>
      </c>
    </row>
    <row r="401" spans="1:7" ht="15" customHeight="1">
      <c r="A401" s="44"/>
      <c r="B401" s="125" t="s">
        <v>55</v>
      </c>
      <c r="C401" s="143" t="s">
        <v>371</v>
      </c>
      <c r="D401" s="69">
        <v>75</v>
      </c>
      <c r="E401" s="69">
        <v>75</v>
      </c>
      <c r="F401" s="69">
        <v>75</v>
      </c>
      <c r="G401" s="69">
        <v>75</v>
      </c>
    </row>
    <row r="402" spans="1:7" s="250" customFormat="1" ht="15" customHeight="1">
      <c r="A402" s="119"/>
      <c r="B402" s="185" t="s">
        <v>214</v>
      </c>
      <c r="C402" s="104" t="s">
        <v>210</v>
      </c>
      <c r="D402" s="162">
        <v>425</v>
      </c>
      <c r="E402" s="162">
        <v>425</v>
      </c>
      <c r="F402" s="162">
        <v>425</v>
      </c>
      <c r="G402" s="70">
        <v>425</v>
      </c>
    </row>
    <row r="403" spans="1:7" s="250" customFormat="1" ht="15" customHeight="1">
      <c r="A403" s="44" t="s">
        <v>11</v>
      </c>
      <c r="B403" s="50">
        <v>45</v>
      </c>
      <c r="C403" s="51" t="s">
        <v>184</v>
      </c>
      <c r="D403" s="162">
        <f>SUM(D399:D402)</f>
        <v>2086</v>
      </c>
      <c r="E403" s="162">
        <f t="shared" ref="E403:G403" si="139">SUM(E399:E402)</f>
        <v>2340</v>
      </c>
      <c r="F403" s="162">
        <f t="shared" si="139"/>
        <v>2340</v>
      </c>
      <c r="G403" s="162">
        <f t="shared" si="139"/>
        <v>2556</v>
      </c>
    </row>
    <row r="404" spans="1:7" ht="15" customHeight="1">
      <c r="A404" s="44" t="s">
        <v>11</v>
      </c>
      <c r="B404" s="50">
        <v>62</v>
      </c>
      <c r="C404" s="51" t="s">
        <v>52</v>
      </c>
      <c r="D404" s="70">
        <f>D403</f>
        <v>2086</v>
      </c>
      <c r="E404" s="70">
        <f t="shared" ref="E404:G404" si="140">E403</f>
        <v>2340</v>
      </c>
      <c r="F404" s="70">
        <f t="shared" si="140"/>
        <v>2340</v>
      </c>
      <c r="G404" s="70">
        <f t="shared" si="140"/>
        <v>2556</v>
      </c>
    </row>
    <row r="405" spans="1:7" ht="15" customHeight="1">
      <c r="A405" s="44"/>
      <c r="B405" s="50"/>
      <c r="C405" s="51"/>
      <c r="D405" s="69"/>
      <c r="E405" s="69"/>
      <c r="F405" s="69"/>
      <c r="G405" s="72"/>
    </row>
    <row r="406" spans="1:7" ht="25.5">
      <c r="A406" s="44"/>
      <c r="B406" s="50">
        <v>63</v>
      </c>
      <c r="C406" s="51" t="s">
        <v>488</v>
      </c>
      <c r="D406" s="72"/>
      <c r="E406" s="72"/>
      <c r="F406" s="72"/>
      <c r="G406" s="72"/>
    </row>
    <row r="407" spans="1:7" ht="15" customHeight="1">
      <c r="A407" s="44"/>
      <c r="B407" s="125" t="s">
        <v>365</v>
      </c>
      <c r="C407" s="104" t="s">
        <v>210</v>
      </c>
      <c r="D407" s="152">
        <v>0</v>
      </c>
      <c r="E407" s="152">
        <v>0</v>
      </c>
      <c r="F407" s="152">
        <v>0</v>
      </c>
      <c r="G407" s="69">
        <v>40000</v>
      </c>
    </row>
    <row r="408" spans="1:7" ht="25.5">
      <c r="A408" s="44" t="s">
        <v>11</v>
      </c>
      <c r="B408" s="50">
        <v>63</v>
      </c>
      <c r="C408" s="51" t="s">
        <v>488</v>
      </c>
      <c r="D408" s="153">
        <f>D407</f>
        <v>0</v>
      </c>
      <c r="E408" s="153">
        <f t="shared" ref="E408:G408" si="141">E407</f>
        <v>0</v>
      </c>
      <c r="F408" s="153">
        <f t="shared" si="141"/>
        <v>0</v>
      </c>
      <c r="G408" s="79">
        <f t="shared" si="141"/>
        <v>40000</v>
      </c>
    </row>
    <row r="409" spans="1:7" ht="15" customHeight="1">
      <c r="A409" s="44" t="s">
        <v>11</v>
      </c>
      <c r="B409" s="86">
        <v>80.8</v>
      </c>
      <c r="C409" s="46" t="s">
        <v>31</v>
      </c>
      <c r="D409" s="70">
        <f>D395+D404+D408</f>
        <v>46797</v>
      </c>
      <c r="E409" s="70">
        <f t="shared" ref="E409:G409" si="142">E395+E404+E408</f>
        <v>48905</v>
      </c>
      <c r="F409" s="70">
        <f t="shared" si="142"/>
        <v>48905</v>
      </c>
      <c r="G409" s="70">
        <f t="shared" si="142"/>
        <v>91773</v>
      </c>
    </row>
    <row r="410" spans="1:7" ht="15" customHeight="1">
      <c r="A410" s="44" t="s">
        <v>11</v>
      </c>
      <c r="B410" s="44">
        <v>80</v>
      </c>
      <c r="C410" s="51" t="s">
        <v>20</v>
      </c>
      <c r="D410" s="81">
        <f t="shared" ref="D410:G410" si="143">D373+D409</f>
        <v>409172</v>
      </c>
      <c r="E410" s="79">
        <f t="shared" si="143"/>
        <v>513189</v>
      </c>
      <c r="F410" s="79">
        <f t="shared" si="143"/>
        <v>513189</v>
      </c>
      <c r="G410" s="81">
        <f t="shared" si="143"/>
        <v>560364</v>
      </c>
    </row>
    <row r="411" spans="1:7" ht="15" customHeight="1">
      <c r="A411" s="44" t="s">
        <v>11</v>
      </c>
      <c r="B411" s="45">
        <v>2217</v>
      </c>
      <c r="C411" s="46" t="s">
        <v>5</v>
      </c>
      <c r="D411" s="81">
        <f t="shared" ref="D411:G411" si="144">D410+D335+D178</f>
        <v>602216</v>
      </c>
      <c r="E411" s="81">
        <f t="shared" si="144"/>
        <v>1103488</v>
      </c>
      <c r="F411" s="81">
        <f t="shared" si="144"/>
        <v>841806</v>
      </c>
      <c r="G411" s="81">
        <f t="shared" si="144"/>
        <v>1096395</v>
      </c>
    </row>
    <row r="412" spans="1:7" ht="15" customHeight="1">
      <c r="A412" s="44"/>
      <c r="B412" s="45"/>
      <c r="C412" s="46"/>
      <c r="D412" s="72"/>
      <c r="E412" s="72"/>
      <c r="F412" s="72"/>
      <c r="G412" s="72"/>
    </row>
    <row r="413" spans="1:7" ht="15" customHeight="1">
      <c r="A413" s="44" t="s">
        <v>13</v>
      </c>
      <c r="B413" s="101">
        <v>3054</v>
      </c>
      <c r="C413" s="102" t="s">
        <v>73</v>
      </c>
      <c r="D413" s="72"/>
      <c r="E413" s="72"/>
      <c r="F413" s="72"/>
      <c r="G413" s="72"/>
    </row>
    <row r="414" spans="1:7" ht="15" customHeight="1">
      <c r="A414" s="44"/>
      <c r="B414" s="103">
        <v>4</v>
      </c>
      <c r="C414" s="104" t="s">
        <v>74</v>
      </c>
      <c r="D414" s="72"/>
      <c r="E414" s="72"/>
      <c r="F414" s="72"/>
      <c r="G414" s="72"/>
    </row>
    <row r="415" spans="1:7" ht="15" customHeight="1">
      <c r="A415" s="44"/>
      <c r="B415" s="105">
        <v>4.1050000000000004</v>
      </c>
      <c r="C415" s="106" t="s">
        <v>21</v>
      </c>
      <c r="D415" s="72"/>
      <c r="E415" s="72"/>
      <c r="F415" s="72"/>
      <c r="G415" s="72"/>
    </row>
    <row r="416" spans="1:7" ht="15" customHeight="1">
      <c r="A416" s="44"/>
      <c r="B416" s="44">
        <v>45</v>
      </c>
      <c r="C416" s="51" t="s">
        <v>184</v>
      </c>
      <c r="D416" s="72"/>
      <c r="E416" s="72"/>
      <c r="F416" s="72"/>
      <c r="G416" s="72"/>
    </row>
    <row r="417" spans="1:7" ht="15" customHeight="1">
      <c r="A417" s="44"/>
      <c r="B417" s="127" t="s">
        <v>143</v>
      </c>
      <c r="C417" s="52" t="s">
        <v>29</v>
      </c>
      <c r="D417" s="69">
        <v>16056</v>
      </c>
      <c r="E417" s="69">
        <v>29009</v>
      </c>
      <c r="F417" s="69">
        <v>29009</v>
      </c>
      <c r="G417" s="72">
        <v>31246</v>
      </c>
    </row>
    <row r="418" spans="1:7" ht="15" customHeight="1">
      <c r="A418" s="44"/>
      <c r="B418" s="127" t="s">
        <v>144</v>
      </c>
      <c r="C418" s="52" t="s">
        <v>33</v>
      </c>
      <c r="D418" s="69">
        <v>6432</v>
      </c>
      <c r="E418" s="69">
        <v>6498</v>
      </c>
      <c r="F418" s="69">
        <v>6498</v>
      </c>
      <c r="G418" s="72">
        <v>6498</v>
      </c>
    </row>
    <row r="419" spans="1:7" s="180" customFormat="1" ht="15" customHeight="1">
      <c r="A419" s="171"/>
      <c r="B419" s="126" t="s">
        <v>215</v>
      </c>
      <c r="C419" s="143" t="s">
        <v>194</v>
      </c>
      <c r="D419" s="69">
        <v>829</v>
      </c>
      <c r="E419" s="69">
        <v>879</v>
      </c>
      <c r="F419" s="69">
        <v>879</v>
      </c>
      <c r="G419" s="69">
        <v>1</v>
      </c>
    </row>
    <row r="420" spans="1:7" s="180" customFormat="1" ht="15" customHeight="1">
      <c r="A420" s="171"/>
      <c r="B420" s="126" t="s">
        <v>216</v>
      </c>
      <c r="C420" s="143" t="s">
        <v>195</v>
      </c>
      <c r="D420" s="69">
        <v>13890</v>
      </c>
      <c r="E420" s="69">
        <v>4361</v>
      </c>
      <c r="F420" s="69">
        <v>4361</v>
      </c>
      <c r="G420" s="69">
        <v>4682</v>
      </c>
    </row>
    <row r="421" spans="1:7" ht="15" customHeight="1">
      <c r="A421" s="44"/>
      <c r="B421" s="127" t="s">
        <v>145</v>
      </c>
      <c r="C421" s="52" t="s">
        <v>19</v>
      </c>
      <c r="D421" s="69">
        <v>185</v>
      </c>
      <c r="E421" s="69">
        <v>186</v>
      </c>
      <c r="F421" s="69">
        <v>186</v>
      </c>
      <c r="G421" s="72">
        <v>186</v>
      </c>
    </row>
    <row r="422" spans="1:7" ht="15" customHeight="1">
      <c r="A422" s="44"/>
      <c r="B422" s="127" t="s">
        <v>146</v>
      </c>
      <c r="C422" s="143" t="s">
        <v>371</v>
      </c>
      <c r="D422" s="69">
        <v>1291</v>
      </c>
      <c r="E422" s="69">
        <v>4496</v>
      </c>
      <c r="F422" s="69">
        <v>4496</v>
      </c>
      <c r="G422" s="69">
        <v>7395</v>
      </c>
    </row>
    <row r="423" spans="1:7" ht="15" customHeight="1">
      <c r="A423" s="44"/>
      <c r="B423" s="127" t="s">
        <v>300</v>
      </c>
      <c r="C423" s="143" t="s">
        <v>260</v>
      </c>
      <c r="D423" s="156">
        <v>0</v>
      </c>
      <c r="E423" s="70">
        <v>15000</v>
      </c>
      <c r="F423" s="70">
        <v>15000</v>
      </c>
      <c r="G423" s="156">
        <v>0</v>
      </c>
    </row>
    <row r="424" spans="1:7" ht="15" customHeight="1">
      <c r="A424" s="44" t="s">
        <v>11</v>
      </c>
      <c r="B424" s="44">
        <v>45</v>
      </c>
      <c r="C424" s="51" t="s">
        <v>184</v>
      </c>
      <c r="D424" s="70">
        <f t="shared" ref="D424:G424" si="145">SUM(D417:D423)</f>
        <v>38683</v>
      </c>
      <c r="E424" s="70">
        <f t="shared" si="145"/>
        <v>60429</v>
      </c>
      <c r="F424" s="70">
        <f t="shared" si="145"/>
        <v>60429</v>
      </c>
      <c r="G424" s="70">
        <f t="shared" si="145"/>
        <v>50008</v>
      </c>
    </row>
    <row r="425" spans="1:7" ht="15" customHeight="1">
      <c r="A425" s="44" t="s">
        <v>11</v>
      </c>
      <c r="B425" s="105">
        <v>4.1050000000000004</v>
      </c>
      <c r="C425" s="106" t="s">
        <v>21</v>
      </c>
      <c r="D425" s="79">
        <f>D424</f>
        <v>38683</v>
      </c>
      <c r="E425" s="79">
        <f t="shared" ref="E425:G425" si="146">E424</f>
        <v>60429</v>
      </c>
      <c r="F425" s="79">
        <f t="shared" si="146"/>
        <v>60429</v>
      </c>
      <c r="G425" s="79">
        <f t="shared" si="146"/>
        <v>50008</v>
      </c>
    </row>
    <row r="426" spans="1:7" ht="15" customHeight="1">
      <c r="A426" s="44" t="s">
        <v>11</v>
      </c>
      <c r="B426" s="103">
        <v>4</v>
      </c>
      <c r="C426" s="104" t="s">
        <v>74</v>
      </c>
      <c r="D426" s="79">
        <f>D425</f>
        <v>38683</v>
      </c>
      <c r="E426" s="79">
        <f t="shared" ref="E426:G427" si="147">E425</f>
        <v>60429</v>
      </c>
      <c r="F426" s="79">
        <f t="shared" si="147"/>
        <v>60429</v>
      </c>
      <c r="G426" s="79">
        <f t="shared" si="147"/>
        <v>50008</v>
      </c>
    </row>
    <row r="427" spans="1:7">
      <c r="A427" s="44" t="s">
        <v>11</v>
      </c>
      <c r="B427" s="101">
        <v>3054</v>
      </c>
      <c r="C427" s="102" t="s">
        <v>73</v>
      </c>
      <c r="D427" s="79">
        <f>D426</f>
        <v>38683</v>
      </c>
      <c r="E427" s="79">
        <f t="shared" si="147"/>
        <v>60429</v>
      </c>
      <c r="F427" s="79">
        <f t="shared" si="147"/>
        <v>60429</v>
      </c>
      <c r="G427" s="79">
        <f t="shared" si="147"/>
        <v>50008</v>
      </c>
    </row>
    <row r="428" spans="1:7">
      <c r="A428" s="44"/>
      <c r="B428" s="45"/>
      <c r="C428" s="46"/>
      <c r="D428" s="72"/>
      <c r="E428" s="72"/>
      <c r="F428" s="72"/>
      <c r="G428" s="72"/>
    </row>
    <row r="429" spans="1:7" ht="15" customHeight="1">
      <c r="A429" s="44" t="s">
        <v>13</v>
      </c>
      <c r="B429" s="107">
        <v>3475</v>
      </c>
      <c r="C429" s="108" t="s">
        <v>6</v>
      </c>
      <c r="D429" s="72"/>
      <c r="E429" s="72"/>
      <c r="F429" s="72"/>
      <c r="G429" s="72"/>
    </row>
    <row r="430" spans="1:7" ht="15" customHeight="1">
      <c r="A430" s="109"/>
      <c r="B430" s="86">
        <v>0.108</v>
      </c>
      <c r="C430" s="108" t="s">
        <v>269</v>
      </c>
      <c r="D430" s="140"/>
      <c r="E430" s="140"/>
      <c r="F430" s="140"/>
      <c r="G430" s="140"/>
    </row>
    <row r="431" spans="1:7" ht="15" customHeight="1">
      <c r="A431" s="109"/>
      <c r="B431" s="110">
        <v>20</v>
      </c>
      <c r="C431" s="111" t="s">
        <v>147</v>
      </c>
      <c r="D431" s="112"/>
      <c r="E431" s="69"/>
      <c r="F431" s="69"/>
      <c r="G431" s="69"/>
    </row>
    <row r="432" spans="1:7" s="249" customFormat="1" ht="15" customHeight="1">
      <c r="A432" s="109"/>
      <c r="B432" s="221" t="s">
        <v>148</v>
      </c>
      <c r="C432" s="111" t="s">
        <v>270</v>
      </c>
      <c r="D432" s="152">
        <v>0</v>
      </c>
      <c r="E432" s="69">
        <v>24800</v>
      </c>
      <c r="F432" s="152">
        <v>0</v>
      </c>
      <c r="G432" s="152">
        <v>0</v>
      </c>
    </row>
    <row r="433" spans="1:7" ht="15" customHeight="1">
      <c r="A433" s="109" t="s">
        <v>11</v>
      </c>
      <c r="B433" s="110">
        <v>20</v>
      </c>
      <c r="C433" s="111" t="s">
        <v>147</v>
      </c>
      <c r="D433" s="153">
        <f t="shared" ref="D433:G433" si="148">SUM(D432:D432)</f>
        <v>0</v>
      </c>
      <c r="E433" s="79">
        <f t="shared" si="148"/>
        <v>24800</v>
      </c>
      <c r="F433" s="153">
        <f t="shared" si="148"/>
        <v>0</v>
      </c>
      <c r="G433" s="153">
        <f t="shared" si="148"/>
        <v>0</v>
      </c>
    </row>
    <row r="434" spans="1:7">
      <c r="A434" s="109"/>
      <c r="B434" s="110"/>
      <c r="C434" s="111"/>
      <c r="D434" s="69"/>
      <c r="E434" s="69"/>
      <c r="F434" s="69"/>
      <c r="G434" s="69"/>
    </row>
    <row r="435" spans="1:7" ht="25.5">
      <c r="A435" s="109"/>
      <c r="B435" s="110">
        <v>21</v>
      </c>
      <c r="C435" s="111" t="s">
        <v>403</v>
      </c>
      <c r="D435" s="112"/>
      <c r="E435" s="69"/>
      <c r="F435" s="69"/>
      <c r="G435" s="69"/>
    </row>
    <row r="436" spans="1:7">
      <c r="A436" s="109"/>
      <c r="B436" s="110" t="s">
        <v>381</v>
      </c>
      <c r="C436" s="111" t="s">
        <v>210</v>
      </c>
      <c r="D436" s="152">
        <v>0</v>
      </c>
      <c r="E436" s="69">
        <v>26500</v>
      </c>
      <c r="F436" s="69">
        <f>26500-16500</f>
        <v>10000</v>
      </c>
      <c r="G436" s="166">
        <v>1</v>
      </c>
    </row>
    <row r="437" spans="1:7" ht="25.5">
      <c r="A437" s="190" t="s">
        <v>11</v>
      </c>
      <c r="B437" s="191">
        <v>21</v>
      </c>
      <c r="C437" s="192" t="s">
        <v>403</v>
      </c>
      <c r="D437" s="153">
        <f t="shared" ref="D437:G437" si="149">D436</f>
        <v>0</v>
      </c>
      <c r="E437" s="79">
        <f t="shared" si="149"/>
        <v>26500</v>
      </c>
      <c r="F437" s="79">
        <f t="shared" si="149"/>
        <v>10000</v>
      </c>
      <c r="G437" s="173">
        <f t="shared" si="149"/>
        <v>1</v>
      </c>
    </row>
    <row r="438" spans="1:7">
      <c r="A438" s="109"/>
      <c r="B438" s="110"/>
      <c r="C438" s="111"/>
      <c r="D438" s="112"/>
      <c r="E438" s="112"/>
      <c r="F438" s="112"/>
      <c r="G438" s="112"/>
    </row>
    <row r="439" spans="1:7" ht="25.5">
      <c r="A439" s="109"/>
      <c r="B439" s="110">
        <v>22</v>
      </c>
      <c r="C439" s="111" t="s">
        <v>404</v>
      </c>
      <c r="D439" s="112"/>
      <c r="E439" s="69"/>
      <c r="F439" s="69"/>
      <c r="G439" s="69"/>
    </row>
    <row r="440" spans="1:7">
      <c r="A440" s="109"/>
      <c r="B440" s="110" t="s">
        <v>405</v>
      </c>
      <c r="C440" s="111" t="s">
        <v>210</v>
      </c>
      <c r="D440" s="152">
        <v>0</v>
      </c>
      <c r="E440" s="69">
        <v>1</v>
      </c>
      <c r="F440" s="69">
        <v>1</v>
      </c>
      <c r="G440" s="152">
        <v>0</v>
      </c>
    </row>
    <row r="441" spans="1:7" ht="25.5">
      <c r="A441" s="109" t="s">
        <v>11</v>
      </c>
      <c r="B441" s="110">
        <v>22</v>
      </c>
      <c r="C441" s="111" t="s">
        <v>404</v>
      </c>
      <c r="D441" s="153">
        <f t="shared" ref="D441:G441" si="150">D440</f>
        <v>0</v>
      </c>
      <c r="E441" s="79">
        <f t="shared" si="150"/>
        <v>1</v>
      </c>
      <c r="F441" s="79">
        <f t="shared" si="150"/>
        <v>1</v>
      </c>
      <c r="G441" s="153">
        <f t="shared" si="150"/>
        <v>0</v>
      </c>
    </row>
    <row r="442" spans="1:7">
      <c r="A442" s="109"/>
      <c r="B442" s="110"/>
      <c r="C442" s="111"/>
      <c r="D442" s="152"/>
      <c r="E442" s="152"/>
      <c r="F442" s="152"/>
      <c r="G442" s="112"/>
    </row>
    <row r="443" spans="1:7" ht="15" customHeight="1">
      <c r="A443" s="109"/>
      <c r="B443" s="110">
        <v>23</v>
      </c>
      <c r="C443" s="111" t="s">
        <v>380</v>
      </c>
      <c r="D443" s="112"/>
      <c r="E443" s="69"/>
      <c r="F443" s="69"/>
      <c r="G443" s="69"/>
    </row>
    <row r="444" spans="1:7">
      <c r="A444" s="109"/>
      <c r="B444" s="110" t="s">
        <v>451</v>
      </c>
      <c r="C444" s="111" t="s">
        <v>210</v>
      </c>
      <c r="D444" s="152">
        <v>0</v>
      </c>
      <c r="E444" s="152">
        <v>0</v>
      </c>
      <c r="F444" s="152">
        <v>0</v>
      </c>
      <c r="G444" s="166">
        <v>27000</v>
      </c>
    </row>
    <row r="445" spans="1:7" ht="15" customHeight="1">
      <c r="A445" s="109" t="s">
        <v>11</v>
      </c>
      <c r="B445" s="110">
        <v>23</v>
      </c>
      <c r="C445" s="111" t="s">
        <v>380</v>
      </c>
      <c r="D445" s="153">
        <f t="shared" ref="D445:G445" si="151">D444</f>
        <v>0</v>
      </c>
      <c r="E445" s="153">
        <f t="shared" si="151"/>
        <v>0</v>
      </c>
      <c r="F445" s="153">
        <f t="shared" si="151"/>
        <v>0</v>
      </c>
      <c r="G445" s="173">
        <f t="shared" si="151"/>
        <v>27000</v>
      </c>
    </row>
    <row r="446" spans="1:7" ht="15" customHeight="1">
      <c r="A446" s="109"/>
      <c r="B446" s="110"/>
      <c r="C446" s="111"/>
      <c r="D446" s="152"/>
      <c r="E446" s="152"/>
      <c r="F446" s="152"/>
      <c r="G446" s="112"/>
    </row>
    <row r="447" spans="1:7" ht="15" customHeight="1">
      <c r="A447" s="109"/>
      <c r="B447" s="110">
        <v>24</v>
      </c>
      <c r="C447" s="111" t="s">
        <v>457</v>
      </c>
      <c r="D447" s="112"/>
      <c r="E447" s="69"/>
      <c r="F447" s="69"/>
      <c r="G447" s="69"/>
    </row>
    <row r="448" spans="1:7">
      <c r="A448" s="109"/>
      <c r="B448" s="110" t="s">
        <v>458</v>
      </c>
      <c r="C448" s="111" t="s">
        <v>210</v>
      </c>
      <c r="D448" s="156">
        <v>0</v>
      </c>
      <c r="E448" s="156">
        <v>0</v>
      </c>
      <c r="F448" s="156">
        <v>0</v>
      </c>
      <c r="G448" s="169">
        <v>3000</v>
      </c>
    </row>
    <row r="449" spans="1:7" ht="15" customHeight="1">
      <c r="A449" s="109" t="s">
        <v>11</v>
      </c>
      <c r="B449" s="110">
        <v>24</v>
      </c>
      <c r="C449" s="111" t="s">
        <v>457</v>
      </c>
      <c r="D449" s="156">
        <f t="shared" ref="D449:G449" si="152">D448</f>
        <v>0</v>
      </c>
      <c r="E449" s="156">
        <f t="shared" si="152"/>
        <v>0</v>
      </c>
      <c r="F449" s="156">
        <f t="shared" si="152"/>
        <v>0</v>
      </c>
      <c r="G449" s="199">
        <f t="shared" si="152"/>
        <v>3000</v>
      </c>
    </row>
    <row r="450" spans="1:7">
      <c r="A450" s="109" t="s">
        <v>11</v>
      </c>
      <c r="B450" s="86">
        <v>0.108</v>
      </c>
      <c r="C450" s="108" t="s">
        <v>269</v>
      </c>
      <c r="D450" s="156">
        <f>D433+D437+D441+D445+D449</f>
        <v>0</v>
      </c>
      <c r="E450" s="70">
        <f t="shared" ref="E450:G450" si="153">E433+E437+E441+E445+E449</f>
        <v>51301</v>
      </c>
      <c r="F450" s="70">
        <f t="shared" si="153"/>
        <v>10001</v>
      </c>
      <c r="G450" s="70">
        <f t="shared" si="153"/>
        <v>30001</v>
      </c>
    </row>
    <row r="451" spans="1:7">
      <c r="A451" s="44" t="s">
        <v>11</v>
      </c>
      <c r="B451" s="107">
        <v>3475</v>
      </c>
      <c r="C451" s="108" t="s">
        <v>6</v>
      </c>
      <c r="D451" s="153">
        <f t="shared" ref="D451:G451" si="154">D450</f>
        <v>0</v>
      </c>
      <c r="E451" s="79">
        <f t="shared" si="154"/>
        <v>51301</v>
      </c>
      <c r="F451" s="79">
        <f t="shared" si="154"/>
        <v>10001</v>
      </c>
      <c r="G451" s="79">
        <f t="shared" si="154"/>
        <v>30001</v>
      </c>
    </row>
    <row r="452" spans="1:7">
      <c r="A452" s="113" t="s">
        <v>11</v>
      </c>
      <c r="B452" s="114"/>
      <c r="C452" s="115" t="s">
        <v>12</v>
      </c>
      <c r="D452" s="81">
        <f t="shared" ref="D452:G452" si="155">D451+D411+D113+D87+D54+D427+D123</f>
        <v>730279</v>
      </c>
      <c r="E452" s="81">
        <f t="shared" si="155"/>
        <v>1298168</v>
      </c>
      <c r="F452" s="81">
        <f t="shared" si="155"/>
        <v>996135</v>
      </c>
      <c r="G452" s="81">
        <f t="shared" si="155"/>
        <v>1260808</v>
      </c>
    </row>
    <row r="453" spans="1:7">
      <c r="A453" s="44"/>
      <c r="B453" s="45"/>
      <c r="C453" s="46"/>
      <c r="D453" s="72"/>
      <c r="E453" s="72"/>
      <c r="F453" s="72"/>
      <c r="G453" s="72"/>
    </row>
    <row r="454" spans="1:7">
      <c r="A454" s="44"/>
      <c r="B454" s="44"/>
      <c r="C454" s="46" t="s">
        <v>56</v>
      </c>
      <c r="D454" s="72"/>
      <c r="E454" s="72"/>
      <c r="F454" s="72"/>
      <c r="G454" s="72"/>
    </row>
    <row r="455" spans="1:7" ht="15" customHeight="1">
      <c r="A455" s="44" t="s">
        <v>172</v>
      </c>
      <c r="B455" s="45">
        <v>4215</v>
      </c>
      <c r="C455" s="46" t="s">
        <v>349</v>
      </c>
      <c r="D455" s="72"/>
      <c r="E455" s="72"/>
      <c r="F455" s="72"/>
      <c r="G455" s="72"/>
    </row>
    <row r="456" spans="1:7" s="249" customFormat="1" ht="15" customHeight="1">
      <c r="A456" s="44"/>
      <c r="B456" s="131" t="s">
        <v>89</v>
      </c>
      <c r="C456" s="51" t="s">
        <v>350</v>
      </c>
      <c r="D456" s="167"/>
      <c r="E456" s="167"/>
      <c r="F456" s="167"/>
      <c r="G456" s="167"/>
    </row>
    <row r="457" spans="1:7" ht="15" customHeight="1">
      <c r="A457" s="44"/>
      <c r="B457" s="142" t="s">
        <v>351</v>
      </c>
      <c r="C457" s="46" t="s">
        <v>352</v>
      </c>
      <c r="D457" s="72"/>
      <c r="E457" s="72"/>
      <c r="F457" s="72"/>
      <c r="G457" s="72"/>
    </row>
    <row r="458" spans="1:7" ht="27" customHeight="1">
      <c r="A458" s="44"/>
      <c r="B458" s="131" t="s">
        <v>87</v>
      </c>
      <c r="C458" s="51" t="s">
        <v>353</v>
      </c>
      <c r="D458" s="72"/>
      <c r="E458" s="72"/>
      <c r="F458" s="72"/>
      <c r="G458" s="72"/>
    </row>
    <row r="459" spans="1:7">
      <c r="A459" s="44"/>
      <c r="B459" s="128" t="s">
        <v>366</v>
      </c>
      <c r="C459" s="51" t="s">
        <v>286</v>
      </c>
      <c r="D459" s="70">
        <v>50000</v>
      </c>
      <c r="E459" s="156">
        <v>0</v>
      </c>
      <c r="F459" s="156">
        <v>0</v>
      </c>
      <c r="G459" s="152">
        <v>0</v>
      </c>
    </row>
    <row r="460" spans="1:7" ht="27" customHeight="1">
      <c r="A460" s="44" t="s">
        <v>11</v>
      </c>
      <c r="B460" s="131" t="s">
        <v>87</v>
      </c>
      <c r="C460" s="51" t="s">
        <v>353</v>
      </c>
      <c r="D460" s="79">
        <f t="shared" ref="D460:G463" si="156">D459</f>
        <v>50000</v>
      </c>
      <c r="E460" s="153">
        <f t="shared" si="156"/>
        <v>0</v>
      </c>
      <c r="F460" s="153">
        <f t="shared" si="156"/>
        <v>0</v>
      </c>
      <c r="G460" s="153">
        <f t="shared" si="156"/>
        <v>0</v>
      </c>
    </row>
    <row r="461" spans="1:7">
      <c r="A461" s="44" t="s">
        <v>11</v>
      </c>
      <c r="B461" s="142" t="s">
        <v>351</v>
      </c>
      <c r="C461" s="46" t="s">
        <v>352</v>
      </c>
      <c r="D461" s="70">
        <f t="shared" si="156"/>
        <v>50000</v>
      </c>
      <c r="E461" s="156">
        <f t="shared" si="156"/>
        <v>0</v>
      </c>
      <c r="F461" s="156">
        <f t="shared" si="156"/>
        <v>0</v>
      </c>
      <c r="G461" s="156">
        <f t="shared" si="156"/>
        <v>0</v>
      </c>
    </row>
    <row r="462" spans="1:7">
      <c r="A462" s="44" t="s">
        <v>11</v>
      </c>
      <c r="B462" s="164" t="s">
        <v>89</v>
      </c>
      <c r="C462" s="51" t="s">
        <v>350</v>
      </c>
      <c r="D462" s="70">
        <f t="shared" si="156"/>
        <v>50000</v>
      </c>
      <c r="E462" s="156">
        <f t="shared" si="156"/>
        <v>0</v>
      </c>
      <c r="F462" s="156">
        <f t="shared" si="156"/>
        <v>0</v>
      </c>
      <c r="G462" s="156">
        <f t="shared" si="156"/>
        <v>0</v>
      </c>
    </row>
    <row r="463" spans="1:7">
      <c r="A463" s="44" t="s">
        <v>11</v>
      </c>
      <c r="B463" s="45">
        <v>4215</v>
      </c>
      <c r="C463" s="46" t="s">
        <v>349</v>
      </c>
      <c r="D463" s="70">
        <f t="shared" si="156"/>
        <v>50000</v>
      </c>
      <c r="E463" s="156">
        <f t="shared" si="156"/>
        <v>0</v>
      </c>
      <c r="F463" s="156">
        <f t="shared" si="156"/>
        <v>0</v>
      </c>
      <c r="G463" s="156">
        <f t="shared" si="156"/>
        <v>0</v>
      </c>
    </row>
    <row r="464" spans="1:7">
      <c r="A464" s="44"/>
      <c r="B464" s="45"/>
      <c r="C464" s="46"/>
      <c r="D464" s="69"/>
      <c r="E464" s="152"/>
      <c r="F464" s="152"/>
      <c r="G464" s="152"/>
    </row>
    <row r="465" spans="1:7" ht="14.1" customHeight="1">
      <c r="A465" s="44" t="s">
        <v>172</v>
      </c>
      <c r="B465" s="45">
        <v>4216</v>
      </c>
      <c r="C465" s="46" t="s">
        <v>173</v>
      </c>
      <c r="D465" s="72"/>
      <c r="E465" s="72"/>
      <c r="F465" s="72"/>
      <c r="G465" s="72"/>
    </row>
    <row r="466" spans="1:7" s="249" customFormat="1" ht="14.1" customHeight="1">
      <c r="A466" s="44"/>
      <c r="B466" s="168" t="s">
        <v>98</v>
      </c>
      <c r="C466" s="51" t="s">
        <v>174</v>
      </c>
      <c r="D466" s="167"/>
      <c r="E466" s="167"/>
      <c r="F466" s="167"/>
      <c r="G466" s="167"/>
    </row>
    <row r="467" spans="1:7" ht="14.1" customHeight="1">
      <c r="A467" s="44"/>
      <c r="B467" s="142" t="s">
        <v>178</v>
      </c>
      <c r="C467" s="46" t="s">
        <v>31</v>
      </c>
      <c r="D467" s="72"/>
      <c r="E467" s="72"/>
      <c r="F467" s="72"/>
      <c r="G467" s="72"/>
    </row>
    <row r="468" spans="1:7" ht="14.1" customHeight="1">
      <c r="A468" s="44"/>
      <c r="B468" s="87">
        <v>80</v>
      </c>
      <c r="C468" s="51" t="s">
        <v>367</v>
      </c>
      <c r="D468" s="69"/>
      <c r="E468" s="152"/>
      <c r="F468" s="152"/>
      <c r="G468" s="152"/>
    </row>
    <row r="469" spans="1:7" ht="14.1" customHeight="1">
      <c r="A469" s="44"/>
      <c r="B469" s="87" t="s">
        <v>368</v>
      </c>
      <c r="C469" s="51" t="s">
        <v>286</v>
      </c>
      <c r="D469" s="69">
        <v>350000</v>
      </c>
      <c r="E469" s="152">
        <v>0</v>
      </c>
      <c r="F469" s="152">
        <v>0</v>
      </c>
      <c r="G469" s="152">
        <v>0</v>
      </c>
    </row>
    <row r="470" spans="1:7" ht="14.1" customHeight="1">
      <c r="A470" s="44" t="s">
        <v>11</v>
      </c>
      <c r="B470" s="87">
        <v>80</v>
      </c>
      <c r="C470" s="51" t="s">
        <v>367</v>
      </c>
      <c r="D470" s="79">
        <f t="shared" ref="D470:G470" si="157">D469</f>
        <v>350000</v>
      </c>
      <c r="E470" s="153">
        <f t="shared" si="157"/>
        <v>0</v>
      </c>
      <c r="F470" s="153">
        <f t="shared" si="157"/>
        <v>0</v>
      </c>
      <c r="G470" s="153">
        <f t="shared" si="157"/>
        <v>0</v>
      </c>
    </row>
    <row r="471" spans="1:7" ht="14.1" customHeight="1">
      <c r="A471" s="44" t="s">
        <v>11</v>
      </c>
      <c r="B471" s="142" t="s">
        <v>178</v>
      </c>
      <c r="C471" s="46" t="s">
        <v>31</v>
      </c>
      <c r="D471" s="70">
        <f t="shared" ref="D471:G471" si="158">D470</f>
        <v>350000</v>
      </c>
      <c r="E471" s="156">
        <f t="shared" si="158"/>
        <v>0</v>
      </c>
      <c r="F471" s="156">
        <f t="shared" si="158"/>
        <v>0</v>
      </c>
      <c r="G471" s="156">
        <f t="shared" si="158"/>
        <v>0</v>
      </c>
    </row>
    <row r="472" spans="1:7" s="249" customFormat="1" ht="14.1" customHeight="1">
      <c r="A472" s="44" t="s">
        <v>11</v>
      </c>
      <c r="B472" s="168" t="s">
        <v>98</v>
      </c>
      <c r="C472" s="51" t="s">
        <v>174</v>
      </c>
      <c r="D472" s="70">
        <f t="shared" ref="D472:G472" si="159">D471</f>
        <v>350000</v>
      </c>
      <c r="E472" s="156">
        <f t="shared" si="159"/>
        <v>0</v>
      </c>
      <c r="F472" s="156">
        <f t="shared" si="159"/>
        <v>0</v>
      </c>
      <c r="G472" s="156">
        <f t="shared" si="159"/>
        <v>0</v>
      </c>
    </row>
    <row r="473" spans="1:7">
      <c r="A473" s="44"/>
      <c r="B473" s="130"/>
      <c r="C473" s="51"/>
      <c r="D473" s="69"/>
      <c r="E473" s="152"/>
      <c r="F473" s="152"/>
      <c r="G473" s="152"/>
    </row>
    <row r="474" spans="1:7">
      <c r="A474" s="44"/>
      <c r="B474" s="130">
        <v>80</v>
      </c>
      <c r="C474" s="51" t="s">
        <v>20</v>
      </c>
      <c r="D474" s="72"/>
      <c r="E474" s="72"/>
      <c r="F474" s="72"/>
      <c r="G474" s="72"/>
    </row>
    <row r="475" spans="1:7">
      <c r="A475" s="44"/>
      <c r="B475" s="142" t="s">
        <v>164</v>
      </c>
      <c r="C475" s="46" t="s">
        <v>31</v>
      </c>
      <c r="D475" s="72"/>
      <c r="E475" s="72"/>
      <c r="F475" s="72"/>
      <c r="G475" s="72"/>
    </row>
    <row r="476" spans="1:7">
      <c r="A476" s="44"/>
      <c r="B476" s="87" t="s">
        <v>339</v>
      </c>
      <c r="C476" s="51" t="s">
        <v>43</v>
      </c>
      <c r="D476" s="70">
        <v>5299</v>
      </c>
      <c r="E476" s="70">
        <v>7765</v>
      </c>
      <c r="F476" s="70">
        <v>7765</v>
      </c>
      <c r="G476" s="156">
        <v>0</v>
      </c>
    </row>
    <row r="477" spans="1:7">
      <c r="A477" s="44" t="s">
        <v>11</v>
      </c>
      <c r="B477" s="142" t="s">
        <v>164</v>
      </c>
      <c r="C477" s="46" t="s">
        <v>31</v>
      </c>
      <c r="D477" s="70">
        <f t="shared" ref="D477:F477" si="160">D476</f>
        <v>5299</v>
      </c>
      <c r="E477" s="70">
        <f t="shared" si="160"/>
        <v>7765</v>
      </c>
      <c r="F477" s="70">
        <f t="shared" si="160"/>
        <v>7765</v>
      </c>
      <c r="G477" s="156">
        <f t="shared" ref="G477" si="161">G476</f>
        <v>0</v>
      </c>
    </row>
    <row r="478" spans="1:7">
      <c r="A478" s="44" t="s">
        <v>11</v>
      </c>
      <c r="B478" s="130">
        <v>80</v>
      </c>
      <c r="C478" s="51" t="s">
        <v>20</v>
      </c>
      <c r="D478" s="70">
        <f t="shared" ref="D478:G478" si="162">D477</f>
        <v>5299</v>
      </c>
      <c r="E478" s="70">
        <f t="shared" si="162"/>
        <v>7765</v>
      </c>
      <c r="F478" s="70">
        <f t="shared" si="162"/>
        <v>7765</v>
      </c>
      <c r="G478" s="156">
        <f t="shared" si="162"/>
        <v>0</v>
      </c>
    </row>
    <row r="479" spans="1:7">
      <c r="A479" s="54" t="s">
        <v>11</v>
      </c>
      <c r="B479" s="83">
        <v>4216</v>
      </c>
      <c r="C479" s="55" t="s">
        <v>173</v>
      </c>
      <c r="D479" s="70">
        <f t="shared" ref="D479:G479" si="163">D472+D478</f>
        <v>355299</v>
      </c>
      <c r="E479" s="70">
        <f t="shared" si="163"/>
        <v>7765</v>
      </c>
      <c r="F479" s="70">
        <f t="shared" si="163"/>
        <v>7765</v>
      </c>
      <c r="G479" s="156">
        <f t="shared" si="163"/>
        <v>0</v>
      </c>
    </row>
    <row r="480" spans="1:7">
      <c r="A480" s="44"/>
      <c r="B480" s="44"/>
      <c r="C480" s="46"/>
      <c r="D480" s="72"/>
      <c r="E480" s="72"/>
      <c r="F480" s="72"/>
      <c r="G480" s="72"/>
    </row>
    <row r="481" spans="1:7" ht="17.25" customHeight="1">
      <c r="A481" s="44" t="s">
        <v>13</v>
      </c>
      <c r="B481" s="45">
        <v>4217</v>
      </c>
      <c r="C481" s="46" t="s">
        <v>7</v>
      </c>
      <c r="D481" s="76"/>
      <c r="E481" s="76"/>
      <c r="F481" s="76"/>
      <c r="G481" s="76"/>
    </row>
    <row r="482" spans="1:7">
      <c r="A482" s="200"/>
      <c r="B482" s="201">
        <v>1</v>
      </c>
      <c r="C482" s="202" t="s">
        <v>441</v>
      </c>
      <c r="D482" s="76"/>
      <c r="E482" s="76"/>
      <c r="F482" s="76"/>
      <c r="G482" s="76"/>
    </row>
    <row r="483" spans="1:7" ht="15.75" customHeight="1">
      <c r="A483" s="200"/>
      <c r="B483" s="203" t="s">
        <v>442</v>
      </c>
      <c r="C483" s="204" t="s">
        <v>34</v>
      </c>
      <c r="D483" s="76"/>
      <c r="E483" s="76"/>
      <c r="F483" s="76"/>
      <c r="G483" s="76"/>
    </row>
    <row r="484" spans="1:7">
      <c r="A484" s="200"/>
      <c r="B484" s="41">
        <v>45</v>
      </c>
      <c r="C484" s="202" t="s">
        <v>184</v>
      </c>
      <c r="D484" s="76"/>
      <c r="E484" s="76"/>
      <c r="F484" s="76"/>
      <c r="G484" s="76"/>
    </row>
    <row r="485" spans="1:7" ht="29.25" customHeight="1">
      <c r="A485" s="200"/>
      <c r="B485" s="41">
        <v>60</v>
      </c>
      <c r="C485" s="202" t="s">
        <v>443</v>
      </c>
      <c r="D485" s="76"/>
      <c r="E485" s="76"/>
      <c r="F485" s="76"/>
      <c r="G485" s="76"/>
    </row>
    <row r="486" spans="1:7">
      <c r="A486" s="200"/>
      <c r="B486" s="222" t="s">
        <v>444</v>
      </c>
      <c r="C486" s="202" t="s">
        <v>283</v>
      </c>
      <c r="D486" s="157">
        <v>0</v>
      </c>
      <c r="E486" s="157">
        <v>0</v>
      </c>
      <c r="F486" s="76">
        <v>200000</v>
      </c>
      <c r="G486" s="70">
        <v>1300000</v>
      </c>
    </row>
    <row r="487" spans="1:7" ht="27" customHeight="1">
      <c r="A487" s="200" t="s">
        <v>11</v>
      </c>
      <c r="B487" s="41">
        <v>60</v>
      </c>
      <c r="C487" s="202" t="s">
        <v>443</v>
      </c>
      <c r="D487" s="154">
        <f>D486</f>
        <v>0</v>
      </c>
      <c r="E487" s="154">
        <f t="shared" ref="E487:G487" si="164">E486</f>
        <v>0</v>
      </c>
      <c r="F487" s="194">
        <f t="shared" si="164"/>
        <v>200000</v>
      </c>
      <c r="G487" s="194">
        <f t="shared" si="164"/>
        <v>1300000</v>
      </c>
    </row>
    <row r="488" spans="1:7">
      <c r="A488" s="44"/>
      <c r="B488" s="45"/>
      <c r="C488" s="46"/>
      <c r="D488" s="76"/>
      <c r="E488" s="76"/>
      <c r="F488" s="76"/>
      <c r="G488" s="76"/>
    </row>
    <row r="489" spans="1:7" ht="41.25" customHeight="1">
      <c r="A489" s="200"/>
      <c r="B489" s="41">
        <v>61</v>
      </c>
      <c r="C489" s="202" t="s">
        <v>445</v>
      </c>
      <c r="D489" s="76"/>
      <c r="E489" s="76"/>
      <c r="F489" s="76"/>
      <c r="G489" s="76"/>
    </row>
    <row r="490" spans="1:7">
      <c r="A490" s="200"/>
      <c r="B490" s="222" t="s">
        <v>446</v>
      </c>
      <c r="C490" s="202" t="s">
        <v>283</v>
      </c>
      <c r="D490" s="157">
        <v>0</v>
      </c>
      <c r="E490" s="157">
        <v>0</v>
      </c>
      <c r="F490" s="76">
        <v>200000</v>
      </c>
      <c r="G490" s="156">
        <v>0</v>
      </c>
    </row>
    <row r="491" spans="1:7" ht="42" customHeight="1">
      <c r="A491" s="200" t="s">
        <v>11</v>
      </c>
      <c r="B491" s="41">
        <v>61</v>
      </c>
      <c r="C491" s="202" t="s">
        <v>445</v>
      </c>
      <c r="D491" s="154">
        <f t="shared" ref="D491:G491" si="165">D490</f>
        <v>0</v>
      </c>
      <c r="E491" s="154">
        <f t="shared" si="165"/>
        <v>0</v>
      </c>
      <c r="F491" s="194">
        <f t="shared" si="165"/>
        <v>200000</v>
      </c>
      <c r="G491" s="154">
        <f t="shared" si="165"/>
        <v>0</v>
      </c>
    </row>
    <row r="492" spans="1:7">
      <c r="A492" s="200"/>
      <c r="B492" s="41"/>
      <c r="C492" s="202"/>
      <c r="D492" s="76"/>
      <c r="E492" s="76"/>
      <c r="F492" s="76"/>
      <c r="G492" s="76"/>
    </row>
    <row r="493" spans="1:7" ht="38.25">
      <c r="A493" s="200"/>
      <c r="B493" s="41">
        <v>62</v>
      </c>
      <c r="C493" s="202" t="s">
        <v>447</v>
      </c>
      <c r="D493" s="76"/>
      <c r="E493" s="76"/>
      <c r="F493" s="76"/>
      <c r="G493" s="76"/>
    </row>
    <row r="494" spans="1:7">
      <c r="A494" s="200"/>
      <c r="B494" s="222" t="s">
        <v>448</v>
      </c>
      <c r="C494" s="202" t="s">
        <v>283</v>
      </c>
      <c r="D494" s="157">
        <v>0</v>
      </c>
      <c r="E494" s="157">
        <v>0</v>
      </c>
      <c r="F494" s="76">
        <v>350000</v>
      </c>
      <c r="G494" s="156">
        <v>0</v>
      </c>
    </row>
    <row r="495" spans="1:7" ht="38.25">
      <c r="A495" s="200" t="s">
        <v>11</v>
      </c>
      <c r="B495" s="41">
        <v>62</v>
      </c>
      <c r="C495" s="202" t="s">
        <v>447</v>
      </c>
      <c r="D495" s="165">
        <f t="shared" ref="D495:G495" si="166">D494</f>
        <v>0</v>
      </c>
      <c r="E495" s="165">
        <f t="shared" si="166"/>
        <v>0</v>
      </c>
      <c r="F495" s="150">
        <f t="shared" si="166"/>
        <v>350000</v>
      </c>
      <c r="G495" s="165">
        <f t="shared" si="166"/>
        <v>0</v>
      </c>
    </row>
    <row r="496" spans="1:7">
      <c r="A496" s="175" t="s">
        <v>11</v>
      </c>
      <c r="B496" s="44">
        <v>45</v>
      </c>
      <c r="C496" s="205" t="s">
        <v>184</v>
      </c>
      <c r="D496" s="154">
        <f>D487+D491+D495</f>
        <v>0</v>
      </c>
      <c r="E496" s="154">
        <f t="shared" ref="E496:G496" si="167">E487+E491+E495</f>
        <v>0</v>
      </c>
      <c r="F496" s="161">
        <f t="shared" si="167"/>
        <v>750000</v>
      </c>
      <c r="G496" s="161">
        <f t="shared" si="167"/>
        <v>1300000</v>
      </c>
    </row>
    <row r="497" spans="1:7">
      <c r="A497" s="200" t="s">
        <v>11</v>
      </c>
      <c r="B497" s="203" t="s">
        <v>442</v>
      </c>
      <c r="C497" s="204" t="s">
        <v>34</v>
      </c>
      <c r="D497" s="154">
        <f>D496</f>
        <v>0</v>
      </c>
      <c r="E497" s="154">
        <f t="shared" ref="E497:G498" si="168">E496</f>
        <v>0</v>
      </c>
      <c r="F497" s="194">
        <f t="shared" si="168"/>
        <v>750000</v>
      </c>
      <c r="G497" s="194">
        <f t="shared" si="168"/>
        <v>1300000</v>
      </c>
    </row>
    <row r="498" spans="1:7" ht="16.5" customHeight="1">
      <c r="A498" s="200" t="s">
        <v>11</v>
      </c>
      <c r="B498" s="201">
        <v>1</v>
      </c>
      <c r="C498" s="202" t="s">
        <v>441</v>
      </c>
      <c r="D498" s="154">
        <f>D497</f>
        <v>0</v>
      </c>
      <c r="E498" s="154">
        <f t="shared" si="168"/>
        <v>0</v>
      </c>
      <c r="F498" s="194">
        <f t="shared" si="168"/>
        <v>750000</v>
      </c>
      <c r="G498" s="194">
        <f t="shared" si="168"/>
        <v>1300000</v>
      </c>
    </row>
    <row r="499" spans="1:7">
      <c r="A499" s="44"/>
      <c r="B499" s="45"/>
      <c r="C499" s="46"/>
      <c r="D499" s="76"/>
      <c r="E499" s="76"/>
      <c r="F499" s="76"/>
      <c r="G499" s="76"/>
    </row>
    <row r="500" spans="1:7" ht="15" customHeight="1">
      <c r="A500" s="44"/>
      <c r="B500" s="73">
        <v>3</v>
      </c>
      <c r="C500" s="51" t="s">
        <v>177</v>
      </c>
      <c r="D500" s="76"/>
      <c r="E500" s="76"/>
      <c r="F500" s="76"/>
      <c r="G500" s="76"/>
    </row>
    <row r="501" spans="1:7">
      <c r="A501" s="44"/>
      <c r="B501" s="86">
        <v>3.0510000000000002</v>
      </c>
      <c r="C501" s="46" t="s">
        <v>34</v>
      </c>
      <c r="D501" s="76"/>
      <c r="E501" s="76"/>
      <c r="F501" s="76"/>
      <c r="G501" s="76"/>
    </row>
    <row r="502" spans="1:7">
      <c r="A502" s="44"/>
      <c r="B502" s="73">
        <v>44</v>
      </c>
      <c r="C502" s="51" t="s">
        <v>15</v>
      </c>
      <c r="D502" s="72"/>
      <c r="E502" s="72"/>
      <c r="F502" s="72"/>
      <c r="G502" s="72"/>
    </row>
    <row r="503" spans="1:7">
      <c r="A503" s="44"/>
      <c r="B503" s="80">
        <v>62</v>
      </c>
      <c r="C503" s="51" t="s">
        <v>295</v>
      </c>
      <c r="D503" s="72"/>
      <c r="E503" s="72"/>
      <c r="F503" s="72"/>
      <c r="G503" s="72"/>
    </row>
    <row r="504" spans="1:7">
      <c r="A504" s="44"/>
      <c r="B504" s="117" t="s">
        <v>309</v>
      </c>
      <c r="C504" s="51" t="s">
        <v>286</v>
      </c>
      <c r="D504" s="156">
        <v>0</v>
      </c>
      <c r="E504" s="70">
        <v>24900</v>
      </c>
      <c r="F504" s="70">
        <v>24900</v>
      </c>
      <c r="G504" s="156">
        <v>0</v>
      </c>
    </row>
    <row r="505" spans="1:7">
      <c r="A505" s="44" t="s">
        <v>11</v>
      </c>
      <c r="B505" s="80">
        <v>62</v>
      </c>
      <c r="C505" s="51" t="s">
        <v>295</v>
      </c>
      <c r="D505" s="154">
        <f t="shared" ref="D505:G505" si="169">D504</f>
        <v>0</v>
      </c>
      <c r="E505" s="161">
        <f t="shared" si="169"/>
        <v>24900</v>
      </c>
      <c r="F505" s="161">
        <f t="shared" si="169"/>
        <v>24900</v>
      </c>
      <c r="G505" s="154">
        <f t="shared" si="169"/>
        <v>0</v>
      </c>
    </row>
    <row r="506" spans="1:7" ht="9.9499999999999993" customHeight="1">
      <c r="A506" s="44"/>
      <c r="B506" s="80"/>
      <c r="C506" s="51"/>
      <c r="D506" s="76"/>
      <c r="E506" s="76"/>
      <c r="F506" s="76"/>
      <c r="G506" s="76"/>
    </row>
    <row r="507" spans="1:7">
      <c r="A507" s="44"/>
      <c r="B507" s="80">
        <v>63</v>
      </c>
      <c r="C507" s="51" t="s">
        <v>304</v>
      </c>
      <c r="D507" s="72"/>
      <c r="E507" s="72"/>
      <c r="F507" s="72"/>
      <c r="G507" s="72"/>
    </row>
    <row r="508" spans="1:7">
      <c r="A508" s="44"/>
      <c r="B508" s="117" t="s">
        <v>303</v>
      </c>
      <c r="C508" s="51" t="s">
        <v>286</v>
      </c>
      <c r="D508" s="156">
        <v>0</v>
      </c>
      <c r="E508" s="70">
        <v>19814</v>
      </c>
      <c r="F508" s="70">
        <v>19814</v>
      </c>
      <c r="G508" s="156">
        <v>0</v>
      </c>
    </row>
    <row r="509" spans="1:7">
      <c r="A509" s="44" t="s">
        <v>11</v>
      </c>
      <c r="B509" s="80">
        <v>63</v>
      </c>
      <c r="C509" s="51" t="s">
        <v>304</v>
      </c>
      <c r="D509" s="154">
        <f t="shared" ref="D509:G509" si="170">D508</f>
        <v>0</v>
      </c>
      <c r="E509" s="161">
        <f t="shared" si="170"/>
        <v>19814</v>
      </c>
      <c r="F509" s="161">
        <f t="shared" si="170"/>
        <v>19814</v>
      </c>
      <c r="G509" s="154">
        <f t="shared" si="170"/>
        <v>0</v>
      </c>
    </row>
    <row r="510" spans="1:7" ht="9.9499999999999993" customHeight="1">
      <c r="A510" s="44"/>
      <c r="B510" s="80"/>
      <c r="C510" s="51"/>
      <c r="D510" s="59"/>
      <c r="E510" s="59"/>
      <c r="F510" s="59"/>
      <c r="G510" s="76"/>
    </row>
    <row r="511" spans="1:7">
      <c r="A511" s="44"/>
      <c r="B511" s="80">
        <v>67</v>
      </c>
      <c r="C511" s="51" t="s">
        <v>320</v>
      </c>
      <c r="D511" s="59"/>
      <c r="E511" s="59"/>
      <c r="F511" s="59"/>
      <c r="G511" s="76"/>
    </row>
    <row r="512" spans="1:7">
      <c r="A512" s="44"/>
      <c r="B512" s="117" t="s">
        <v>321</v>
      </c>
      <c r="C512" s="51" t="s">
        <v>283</v>
      </c>
      <c r="D512" s="59">
        <v>60900</v>
      </c>
      <c r="E512" s="157">
        <v>0</v>
      </c>
      <c r="F512" s="157">
        <v>0</v>
      </c>
      <c r="G512" s="156">
        <v>0</v>
      </c>
    </row>
    <row r="513" spans="1:7">
      <c r="A513" s="44" t="s">
        <v>11</v>
      </c>
      <c r="B513" s="80">
        <v>67</v>
      </c>
      <c r="C513" s="51" t="s">
        <v>320</v>
      </c>
      <c r="D513" s="161">
        <f t="shared" ref="D513:G513" si="171">D512</f>
        <v>60900</v>
      </c>
      <c r="E513" s="154">
        <f t="shared" si="171"/>
        <v>0</v>
      </c>
      <c r="F513" s="154">
        <f t="shared" si="171"/>
        <v>0</v>
      </c>
      <c r="G513" s="154">
        <f t="shared" si="171"/>
        <v>0</v>
      </c>
    </row>
    <row r="514" spans="1:7" ht="9.9499999999999993" customHeight="1">
      <c r="A514" s="44"/>
      <c r="B514" s="80"/>
      <c r="C514" s="51"/>
      <c r="D514" s="59"/>
      <c r="E514" s="59"/>
      <c r="F514" s="59"/>
      <c r="G514" s="76"/>
    </row>
    <row r="515" spans="1:7">
      <c r="A515" s="44"/>
      <c r="B515" s="80">
        <v>72</v>
      </c>
      <c r="C515" s="51" t="s">
        <v>58</v>
      </c>
      <c r="D515" s="59"/>
      <c r="E515" s="59"/>
      <c r="F515" s="59"/>
      <c r="G515" s="76"/>
    </row>
    <row r="516" spans="1:7">
      <c r="A516" s="44"/>
      <c r="B516" s="117" t="s">
        <v>322</v>
      </c>
      <c r="C516" s="51" t="s">
        <v>323</v>
      </c>
      <c r="D516" s="157">
        <v>0</v>
      </c>
      <c r="E516" s="157">
        <v>0</v>
      </c>
      <c r="F516" s="157">
        <v>0</v>
      </c>
      <c r="G516" s="70">
        <v>1025</v>
      </c>
    </row>
    <row r="517" spans="1:7">
      <c r="A517" s="44" t="s">
        <v>11</v>
      </c>
      <c r="B517" s="80">
        <v>72</v>
      </c>
      <c r="C517" s="51" t="s">
        <v>58</v>
      </c>
      <c r="D517" s="154">
        <f t="shared" ref="D517:G517" si="172">D516</f>
        <v>0</v>
      </c>
      <c r="E517" s="154">
        <f t="shared" si="172"/>
        <v>0</v>
      </c>
      <c r="F517" s="154">
        <f t="shared" si="172"/>
        <v>0</v>
      </c>
      <c r="G517" s="161">
        <f t="shared" si="172"/>
        <v>1025</v>
      </c>
    </row>
    <row r="518" spans="1:7">
      <c r="A518" s="44"/>
      <c r="B518" s="80"/>
      <c r="C518" s="51"/>
      <c r="D518" s="59"/>
      <c r="E518" s="59"/>
      <c r="F518" s="59"/>
      <c r="G518" s="76"/>
    </row>
    <row r="519" spans="1:7">
      <c r="A519" s="44"/>
      <c r="B519" s="80">
        <v>73</v>
      </c>
      <c r="C519" s="51" t="s">
        <v>318</v>
      </c>
      <c r="D519" s="59"/>
      <c r="E519" s="59"/>
      <c r="F519" s="59"/>
      <c r="G519" s="76"/>
    </row>
    <row r="520" spans="1:7">
      <c r="A520" s="44"/>
      <c r="B520" s="117" t="s">
        <v>319</v>
      </c>
      <c r="C520" s="51" t="s">
        <v>286</v>
      </c>
      <c r="D520" s="59">
        <v>773</v>
      </c>
      <c r="E520" s="157">
        <v>0</v>
      </c>
      <c r="F520" s="157">
        <v>0</v>
      </c>
      <c r="G520" s="69">
        <v>7171</v>
      </c>
    </row>
    <row r="521" spans="1:7">
      <c r="A521" s="54" t="s">
        <v>11</v>
      </c>
      <c r="B521" s="147">
        <v>73</v>
      </c>
      <c r="C521" s="139" t="s">
        <v>318</v>
      </c>
      <c r="D521" s="161">
        <f t="shared" ref="D521:G521" si="173">D520</f>
        <v>773</v>
      </c>
      <c r="E521" s="154">
        <f t="shared" si="173"/>
        <v>0</v>
      </c>
      <c r="F521" s="154">
        <f t="shared" si="173"/>
        <v>0</v>
      </c>
      <c r="G521" s="161">
        <f t="shared" si="173"/>
        <v>7171</v>
      </c>
    </row>
    <row r="522" spans="1:7">
      <c r="A522" s="44"/>
      <c r="B522" s="80"/>
      <c r="C522" s="51"/>
      <c r="D522" s="59"/>
      <c r="E522" s="59"/>
      <c r="F522" s="59"/>
      <c r="G522" s="76"/>
    </row>
    <row r="523" spans="1:7" ht="15.75" customHeight="1">
      <c r="A523" s="44"/>
      <c r="B523" s="80">
        <v>74</v>
      </c>
      <c r="C523" s="51" t="s">
        <v>340</v>
      </c>
      <c r="D523" s="59"/>
      <c r="E523" s="59"/>
      <c r="F523" s="59"/>
      <c r="G523" s="76"/>
    </row>
    <row r="524" spans="1:7">
      <c r="A524" s="44"/>
      <c r="B524" s="117" t="s">
        <v>341</v>
      </c>
      <c r="C524" s="51" t="s">
        <v>286</v>
      </c>
      <c r="D524" s="59">
        <v>54200</v>
      </c>
      <c r="E524" s="157">
        <v>0</v>
      </c>
      <c r="F524" s="157">
        <v>0</v>
      </c>
      <c r="G524" s="152">
        <v>0</v>
      </c>
    </row>
    <row r="525" spans="1:7" ht="15.75" customHeight="1">
      <c r="A525" s="44" t="s">
        <v>11</v>
      </c>
      <c r="B525" s="80">
        <v>74</v>
      </c>
      <c r="C525" s="51" t="s">
        <v>340</v>
      </c>
      <c r="D525" s="161">
        <f t="shared" ref="D525:G525" si="174">D524</f>
        <v>54200</v>
      </c>
      <c r="E525" s="154">
        <f t="shared" si="174"/>
        <v>0</v>
      </c>
      <c r="F525" s="154">
        <f t="shared" si="174"/>
        <v>0</v>
      </c>
      <c r="G525" s="154">
        <f t="shared" si="174"/>
        <v>0</v>
      </c>
    </row>
    <row r="526" spans="1:7">
      <c r="A526" s="44"/>
      <c r="B526" s="80"/>
      <c r="C526" s="51"/>
      <c r="D526" s="59"/>
      <c r="E526" s="59"/>
      <c r="F526" s="59"/>
      <c r="G526" s="76"/>
    </row>
    <row r="527" spans="1:7" ht="30.75" customHeight="1">
      <c r="A527" s="44"/>
      <c r="B527" s="80">
        <v>75</v>
      </c>
      <c r="C527" s="51" t="s">
        <v>344</v>
      </c>
      <c r="D527" s="59"/>
      <c r="E527" s="59"/>
      <c r="F527" s="59"/>
      <c r="G527" s="76"/>
    </row>
    <row r="528" spans="1:7">
      <c r="A528" s="44"/>
      <c r="B528" s="117" t="s">
        <v>345</v>
      </c>
      <c r="C528" s="51" t="s">
        <v>286</v>
      </c>
      <c r="D528" s="59">
        <v>99200</v>
      </c>
      <c r="E528" s="157">
        <v>0</v>
      </c>
      <c r="F528" s="157">
        <v>0</v>
      </c>
      <c r="G528" s="152">
        <v>0</v>
      </c>
    </row>
    <row r="529" spans="1:7" ht="29.25" customHeight="1">
      <c r="A529" s="44" t="s">
        <v>11</v>
      </c>
      <c r="B529" s="80">
        <v>75</v>
      </c>
      <c r="C529" s="51" t="s">
        <v>344</v>
      </c>
      <c r="D529" s="161">
        <f t="shared" ref="D529:G529" si="175">D528</f>
        <v>99200</v>
      </c>
      <c r="E529" s="154">
        <f t="shared" si="175"/>
        <v>0</v>
      </c>
      <c r="F529" s="154">
        <f t="shared" si="175"/>
        <v>0</v>
      </c>
      <c r="G529" s="154">
        <f t="shared" si="175"/>
        <v>0</v>
      </c>
    </row>
    <row r="530" spans="1:7">
      <c r="A530" s="44"/>
      <c r="B530" s="80"/>
      <c r="C530" s="51"/>
      <c r="D530" s="165"/>
      <c r="E530" s="165"/>
      <c r="F530" s="149"/>
      <c r="G530" s="149"/>
    </row>
    <row r="531" spans="1:7" ht="30.75" customHeight="1">
      <c r="A531" s="44"/>
      <c r="B531" s="80">
        <v>76</v>
      </c>
      <c r="C531" s="51" t="s">
        <v>369</v>
      </c>
      <c r="D531" s="157"/>
      <c r="E531" s="157"/>
      <c r="F531" s="59"/>
      <c r="G531" s="59"/>
    </row>
    <row r="532" spans="1:7">
      <c r="A532" s="44"/>
      <c r="B532" s="117" t="s">
        <v>370</v>
      </c>
      <c r="C532" s="51" t="s">
        <v>286</v>
      </c>
      <c r="D532" s="59">
        <v>431400</v>
      </c>
      <c r="E532" s="59">
        <v>89700</v>
      </c>
      <c r="F532" s="59">
        <v>89700</v>
      </c>
      <c r="G532" s="152">
        <v>0</v>
      </c>
    </row>
    <row r="533" spans="1:7" ht="29.25" customHeight="1">
      <c r="A533" s="44" t="s">
        <v>11</v>
      </c>
      <c r="B533" s="80">
        <v>76</v>
      </c>
      <c r="C533" s="51" t="s">
        <v>369</v>
      </c>
      <c r="D533" s="161">
        <f t="shared" ref="D533:G533" si="176">D532</f>
        <v>431400</v>
      </c>
      <c r="E533" s="161">
        <f t="shared" si="176"/>
        <v>89700</v>
      </c>
      <c r="F533" s="161">
        <f t="shared" ref="F533" si="177">F532</f>
        <v>89700</v>
      </c>
      <c r="G533" s="154">
        <f t="shared" si="176"/>
        <v>0</v>
      </c>
    </row>
    <row r="534" spans="1:7">
      <c r="A534" s="44"/>
      <c r="B534" s="80"/>
      <c r="C534" s="51"/>
      <c r="D534" s="165"/>
      <c r="E534" s="165"/>
      <c r="F534" s="165"/>
      <c r="G534" s="149"/>
    </row>
    <row r="535" spans="1:7" ht="28.5" customHeight="1">
      <c r="A535" s="44"/>
      <c r="B535" s="118">
        <v>77</v>
      </c>
      <c r="C535" s="94" t="s">
        <v>393</v>
      </c>
      <c r="D535" s="157"/>
      <c r="E535" s="157"/>
      <c r="F535" s="157"/>
      <c r="G535" s="59"/>
    </row>
    <row r="536" spans="1:7">
      <c r="A536" s="44"/>
      <c r="B536" s="117" t="s">
        <v>400</v>
      </c>
      <c r="C536" s="51" t="s">
        <v>286</v>
      </c>
      <c r="D536" s="157">
        <v>0</v>
      </c>
      <c r="E536" s="59">
        <v>1000000</v>
      </c>
      <c r="F536" s="59">
        <v>1000000</v>
      </c>
      <c r="G536" s="70">
        <v>1850000</v>
      </c>
    </row>
    <row r="537" spans="1:7" ht="31.5" customHeight="1">
      <c r="A537" s="44" t="s">
        <v>11</v>
      </c>
      <c r="B537" s="118">
        <v>77</v>
      </c>
      <c r="C537" s="94" t="s">
        <v>393</v>
      </c>
      <c r="D537" s="154">
        <f t="shared" ref="D537:G537" si="178">D536</f>
        <v>0</v>
      </c>
      <c r="E537" s="161">
        <f t="shared" si="178"/>
        <v>1000000</v>
      </c>
      <c r="F537" s="161">
        <f t="shared" ref="F537" si="179">F536</f>
        <v>1000000</v>
      </c>
      <c r="G537" s="161">
        <f t="shared" si="178"/>
        <v>1850000</v>
      </c>
    </row>
    <row r="538" spans="1:7">
      <c r="A538" s="44"/>
      <c r="B538" s="118"/>
      <c r="C538" s="94"/>
      <c r="D538" s="157"/>
      <c r="E538" s="157"/>
      <c r="F538" s="157"/>
      <c r="G538" s="59"/>
    </row>
    <row r="539" spans="1:7" ht="25.5">
      <c r="A539" s="44"/>
      <c r="B539" s="118">
        <v>78</v>
      </c>
      <c r="C539" s="94" t="s">
        <v>471</v>
      </c>
      <c r="D539" s="157"/>
      <c r="E539" s="157"/>
      <c r="F539" s="157"/>
      <c r="G539" s="59"/>
    </row>
    <row r="540" spans="1:7">
      <c r="A540" s="44"/>
      <c r="B540" s="117" t="s">
        <v>472</v>
      </c>
      <c r="C540" s="51" t="s">
        <v>286</v>
      </c>
      <c r="D540" s="157">
        <v>0</v>
      </c>
      <c r="E540" s="157">
        <v>0</v>
      </c>
      <c r="F540" s="157">
        <v>0</v>
      </c>
      <c r="G540" s="70">
        <v>100000</v>
      </c>
    </row>
    <row r="541" spans="1:7" ht="25.5">
      <c r="A541" s="44" t="s">
        <v>11</v>
      </c>
      <c r="B541" s="118">
        <v>78</v>
      </c>
      <c r="C541" s="94" t="s">
        <v>471</v>
      </c>
      <c r="D541" s="154">
        <f t="shared" ref="D541:G541" si="180">D540</f>
        <v>0</v>
      </c>
      <c r="E541" s="154">
        <f t="shared" si="180"/>
        <v>0</v>
      </c>
      <c r="F541" s="154">
        <f t="shared" si="180"/>
        <v>0</v>
      </c>
      <c r="G541" s="161">
        <f t="shared" si="180"/>
        <v>100000</v>
      </c>
    </row>
    <row r="542" spans="1:7">
      <c r="A542" s="44"/>
      <c r="B542" s="118"/>
      <c r="C542" s="94"/>
      <c r="D542" s="157"/>
      <c r="E542" s="59"/>
      <c r="F542" s="59"/>
      <c r="G542" s="59"/>
    </row>
    <row r="543" spans="1:7" s="138" customFormat="1" ht="25.5">
      <c r="A543" s="44"/>
      <c r="B543" s="118">
        <v>79</v>
      </c>
      <c r="C543" s="94" t="s">
        <v>412</v>
      </c>
      <c r="D543" s="69"/>
      <c r="E543" s="69"/>
      <c r="F543" s="69"/>
      <c r="G543" s="69"/>
    </row>
    <row r="544" spans="1:7" s="138" customFormat="1">
      <c r="A544" s="44"/>
      <c r="B544" s="118" t="s">
        <v>413</v>
      </c>
      <c r="C544" s="51" t="s">
        <v>286</v>
      </c>
      <c r="D544" s="152">
        <v>0</v>
      </c>
      <c r="E544" s="69">
        <v>1</v>
      </c>
      <c r="F544" s="69">
        <v>1</v>
      </c>
      <c r="G544" s="156">
        <v>0</v>
      </c>
    </row>
    <row r="545" spans="1:7" s="138" customFormat="1" ht="25.5">
      <c r="A545" s="44" t="s">
        <v>11</v>
      </c>
      <c r="B545" s="118">
        <v>79</v>
      </c>
      <c r="C545" s="94" t="s">
        <v>412</v>
      </c>
      <c r="D545" s="153">
        <f t="shared" ref="D545:G545" si="181">D544</f>
        <v>0</v>
      </c>
      <c r="E545" s="79">
        <f t="shared" si="181"/>
        <v>1</v>
      </c>
      <c r="F545" s="79">
        <f t="shared" ref="F545" si="182">F544</f>
        <v>1</v>
      </c>
      <c r="G545" s="153">
        <f t="shared" si="181"/>
        <v>0</v>
      </c>
    </row>
    <row r="546" spans="1:7" s="138" customFormat="1">
      <c r="A546" s="44"/>
      <c r="B546" s="118"/>
      <c r="C546" s="94"/>
      <c r="D546" s="174"/>
      <c r="E546" s="174"/>
      <c r="F546" s="174"/>
      <c r="G546" s="133"/>
    </row>
    <row r="547" spans="1:7" s="138" customFormat="1" ht="41.25" customHeight="1">
      <c r="A547" s="44"/>
      <c r="B547" s="118">
        <v>80</v>
      </c>
      <c r="C547" s="94" t="s">
        <v>465</v>
      </c>
      <c r="D547" s="69"/>
      <c r="E547" s="69"/>
      <c r="F547" s="69"/>
      <c r="G547" s="69"/>
    </row>
    <row r="548" spans="1:7" s="138" customFormat="1">
      <c r="A548" s="44"/>
      <c r="B548" s="118" t="s">
        <v>477</v>
      </c>
      <c r="C548" s="51" t="s">
        <v>286</v>
      </c>
      <c r="D548" s="152">
        <v>0</v>
      </c>
      <c r="E548" s="152">
        <v>0</v>
      </c>
      <c r="F548" s="152">
        <v>0</v>
      </c>
      <c r="G548" s="69">
        <v>113964</v>
      </c>
    </row>
    <row r="549" spans="1:7" s="138" customFormat="1">
      <c r="A549" s="44"/>
      <c r="B549" s="118" t="s">
        <v>478</v>
      </c>
      <c r="C549" s="51" t="s">
        <v>323</v>
      </c>
      <c r="D549" s="152">
        <v>0</v>
      </c>
      <c r="E549" s="152">
        <v>0</v>
      </c>
      <c r="F549" s="152">
        <v>0</v>
      </c>
      <c r="G549" s="69">
        <v>24839</v>
      </c>
    </row>
    <row r="550" spans="1:7" s="138" customFormat="1" ht="38.25">
      <c r="A550" s="44" t="s">
        <v>11</v>
      </c>
      <c r="B550" s="118">
        <v>80</v>
      </c>
      <c r="C550" s="94" t="s">
        <v>465</v>
      </c>
      <c r="D550" s="153">
        <f>SUM(D548:D549)</f>
        <v>0</v>
      </c>
      <c r="E550" s="153">
        <f t="shared" ref="E550:G550" si="183">SUM(E548:E549)</f>
        <v>0</v>
      </c>
      <c r="F550" s="153">
        <f t="shared" si="183"/>
        <v>0</v>
      </c>
      <c r="G550" s="79">
        <f t="shared" si="183"/>
        <v>138803</v>
      </c>
    </row>
    <row r="551" spans="1:7" s="138" customFormat="1">
      <c r="A551" s="44"/>
      <c r="B551" s="118"/>
      <c r="C551" s="94"/>
      <c r="D551" s="152"/>
      <c r="E551" s="152"/>
      <c r="F551" s="152"/>
      <c r="G551" s="69"/>
    </row>
    <row r="552" spans="1:7" s="138" customFormat="1" ht="27" customHeight="1">
      <c r="A552" s="44"/>
      <c r="B552" s="118">
        <v>81</v>
      </c>
      <c r="C552" s="94" t="s">
        <v>483</v>
      </c>
      <c r="D552" s="69"/>
      <c r="E552" s="69"/>
      <c r="F552" s="69"/>
      <c r="G552" s="69"/>
    </row>
    <row r="553" spans="1:7" s="138" customFormat="1">
      <c r="A553" s="44"/>
      <c r="B553" s="118" t="s">
        <v>482</v>
      </c>
      <c r="C553" s="51" t="s">
        <v>286</v>
      </c>
      <c r="D553" s="152">
        <v>0</v>
      </c>
      <c r="E553" s="152">
        <v>0</v>
      </c>
      <c r="F553" s="152">
        <v>0</v>
      </c>
      <c r="G553" s="69">
        <v>15500</v>
      </c>
    </row>
    <row r="554" spans="1:7" s="138" customFormat="1" ht="25.5">
      <c r="A554" s="54" t="s">
        <v>11</v>
      </c>
      <c r="B554" s="193">
        <v>81</v>
      </c>
      <c r="C554" s="188" t="s">
        <v>483</v>
      </c>
      <c r="D554" s="153">
        <f t="shared" ref="D554:G554" si="184">SUM(D553:D553)</f>
        <v>0</v>
      </c>
      <c r="E554" s="153">
        <f t="shared" si="184"/>
        <v>0</v>
      </c>
      <c r="F554" s="153">
        <f t="shared" si="184"/>
        <v>0</v>
      </c>
      <c r="G554" s="79">
        <f t="shared" si="184"/>
        <v>15500</v>
      </c>
    </row>
    <row r="555" spans="1:7" s="138" customFormat="1">
      <c r="A555" s="44"/>
      <c r="B555" s="118"/>
      <c r="C555" s="94"/>
      <c r="D555" s="152"/>
      <c r="E555" s="152"/>
      <c r="F555" s="152"/>
      <c r="G555" s="69"/>
    </row>
    <row r="556" spans="1:7" s="138" customFormat="1" ht="25.5">
      <c r="A556" s="44"/>
      <c r="B556" s="118">
        <v>82</v>
      </c>
      <c r="C556" s="94" t="s">
        <v>493</v>
      </c>
      <c r="D556" s="69"/>
      <c r="E556" s="69"/>
      <c r="F556" s="69"/>
      <c r="G556" s="69"/>
    </row>
    <row r="557" spans="1:7" s="138" customFormat="1">
      <c r="A557" s="44"/>
      <c r="B557" s="118" t="s">
        <v>494</v>
      </c>
      <c r="C557" s="51" t="s">
        <v>286</v>
      </c>
      <c r="D557" s="152">
        <v>0</v>
      </c>
      <c r="E557" s="152">
        <v>0</v>
      </c>
      <c r="F557" s="152">
        <v>0</v>
      </c>
      <c r="G557" s="69">
        <v>50000</v>
      </c>
    </row>
    <row r="558" spans="1:7" s="138" customFormat="1" ht="25.5">
      <c r="A558" s="44" t="s">
        <v>11</v>
      </c>
      <c r="B558" s="118">
        <v>82</v>
      </c>
      <c r="C558" s="94" t="s">
        <v>493</v>
      </c>
      <c r="D558" s="153">
        <f t="shared" ref="D558:G558" si="185">SUM(D557:D557)</f>
        <v>0</v>
      </c>
      <c r="E558" s="153">
        <f t="shared" si="185"/>
        <v>0</v>
      </c>
      <c r="F558" s="153">
        <f t="shared" si="185"/>
        <v>0</v>
      </c>
      <c r="G558" s="79">
        <f t="shared" si="185"/>
        <v>50000</v>
      </c>
    </row>
    <row r="559" spans="1:7">
      <c r="A559" s="44" t="s">
        <v>11</v>
      </c>
      <c r="B559" s="73">
        <v>44</v>
      </c>
      <c r="C559" s="51" t="s">
        <v>15</v>
      </c>
      <c r="D559" s="161">
        <f>D505+D509+D521+D513+D517+D525+D529+D533+D537+D545+D541+D550+D554+D558</f>
        <v>646473</v>
      </c>
      <c r="E559" s="161">
        <f t="shared" ref="E559:G559" si="186">E505+E509+E521+E513+E517+E525+E529+E533+E537+E545+E541+E550+E554+E558</f>
        <v>1134415</v>
      </c>
      <c r="F559" s="161">
        <f t="shared" si="186"/>
        <v>1134415</v>
      </c>
      <c r="G559" s="161">
        <f t="shared" si="186"/>
        <v>2162499</v>
      </c>
    </row>
    <row r="560" spans="1:7">
      <c r="A560" s="44"/>
      <c r="B560" s="86"/>
      <c r="C560" s="46"/>
      <c r="D560" s="76"/>
      <c r="E560" s="76"/>
      <c r="F560" s="76"/>
      <c r="G560" s="76"/>
    </row>
    <row r="561" spans="1:7">
      <c r="A561" s="44"/>
      <c r="B561" s="73">
        <v>45</v>
      </c>
      <c r="C561" s="51" t="s">
        <v>184</v>
      </c>
      <c r="D561" s="72"/>
      <c r="E561" s="72"/>
      <c r="F561" s="72"/>
      <c r="G561" s="72"/>
    </row>
    <row r="562" spans="1:7" ht="25.5">
      <c r="A562" s="44"/>
      <c r="B562" s="80">
        <v>60</v>
      </c>
      <c r="C562" s="51" t="s">
        <v>291</v>
      </c>
      <c r="D562" s="72"/>
      <c r="E562" s="72"/>
      <c r="F562" s="72"/>
      <c r="G562" s="72"/>
    </row>
    <row r="563" spans="1:7">
      <c r="A563" s="44"/>
      <c r="B563" s="117" t="s">
        <v>292</v>
      </c>
      <c r="C563" s="51" t="s">
        <v>286</v>
      </c>
      <c r="D563" s="70">
        <v>20000</v>
      </c>
      <c r="E563" s="70">
        <v>20000</v>
      </c>
      <c r="F563" s="70">
        <v>20000</v>
      </c>
      <c r="G563" s="70">
        <v>50000</v>
      </c>
    </row>
    <row r="564" spans="1:7" ht="25.5">
      <c r="A564" s="44" t="s">
        <v>11</v>
      </c>
      <c r="B564" s="80">
        <v>60</v>
      </c>
      <c r="C564" s="51" t="s">
        <v>291</v>
      </c>
      <c r="D564" s="161">
        <f t="shared" ref="D564:G564" si="187">D563</f>
        <v>20000</v>
      </c>
      <c r="E564" s="161">
        <f t="shared" si="187"/>
        <v>20000</v>
      </c>
      <c r="F564" s="161">
        <f t="shared" ref="F564" si="188">F563</f>
        <v>20000</v>
      </c>
      <c r="G564" s="161">
        <f t="shared" si="187"/>
        <v>50000</v>
      </c>
    </row>
    <row r="565" spans="1:7">
      <c r="A565" s="44"/>
      <c r="B565" s="80"/>
      <c r="C565" s="51"/>
      <c r="D565" s="76"/>
      <c r="E565" s="76"/>
      <c r="F565" s="76"/>
      <c r="G565" s="76"/>
    </row>
    <row r="566" spans="1:7" ht="25.5">
      <c r="A566" s="44"/>
      <c r="B566" s="80">
        <v>61</v>
      </c>
      <c r="C566" s="51" t="s">
        <v>293</v>
      </c>
      <c r="D566" s="72"/>
      <c r="E566" s="72"/>
      <c r="F566" s="72"/>
      <c r="G566" s="72"/>
    </row>
    <row r="567" spans="1:7">
      <c r="A567" s="44"/>
      <c r="B567" s="117" t="s">
        <v>294</v>
      </c>
      <c r="C567" s="51" t="s">
        <v>286</v>
      </c>
      <c r="D567" s="70">
        <v>10000</v>
      </c>
      <c r="E567" s="70">
        <v>10000</v>
      </c>
      <c r="F567" s="70">
        <v>10000</v>
      </c>
      <c r="G567" s="70">
        <v>10000</v>
      </c>
    </row>
    <row r="568" spans="1:7" ht="25.5">
      <c r="A568" s="44" t="s">
        <v>11</v>
      </c>
      <c r="B568" s="80">
        <v>61</v>
      </c>
      <c r="C568" s="51" t="s">
        <v>293</v>
      </c>
      <c r="D568" s="161">
        <f t="shared" ref="D568:G568" si="189">D567</f>
        <v>10000</v>
      </c>
      <c r="E568" s="161">
        <f t="shared" si="189"/>
        <v>10000</v>
      </c>
      <c r="F568" s="161">
        <f t="shared" ref="F568" si="190">F567</f>
        <v>10000</v>
      </c>
      <c r="G568" s="161">
        <f t="shared" si="189"/>
        <v>10000</v>
      </c>
    </row>
    <row r="569" spans="1:7" ht="11.1" customHeight="1">
      <c r="A569" s="44"/>
      <c r="B569" s="80"/>
      <c r="C569" s="51"/>
      <c r="D569" s="76"/>
      <c r="E569" s="76"/>
      <c r="F569" s="76"/>
      <c r="G569" s="76"/>
    </row>
    <row r="570" spans="1:7">
      <c r="A570" s="44"/>
      <c r="B570" s="80">
        <v>62</v>
      </c>
      <c r="C570" s="51" t="s">
        <v>305</v>
      </c>
      <c r="D570" s="72"/>
      <c r="E570" s="72"/>
      <c r="F570" s="72"/>
      <c r="G570" s="72"/>
    </row>
    <row r="571" spans="1:7">
      <c r="A571" s="44"/>
      <c r="B571" s="117" t="s">
        <v>306</v>
      </c>
      <c r="C571" s="51" t="s">
        <v>307</v>
      </c>
      <c r="D571" s="156">
        <v>0</v>
      </c>
      <c r="E571" s="70">
        <v>10000</v>
      </c>
      <c r="F571" s="70">
        <v>10000</v>
      </c>
      <c r="G571" s="70">
        <v>10000</v>
      </c>
    </row>
    <row r="572" spans="1:7">
      <c r="A572" s="44" t="s">
        <v>11</v>
      </c>
      <c r="B572" s="80">
        <v>62</v>
      </c>
      <c r="C572" s="51" t="s">
        <v>305</v>
      </c>
      <c r="D572" s="154">
        <f t="shared" ref="D572:G572" si="191">D571</f>
        <v>0</v>
      </c>
      <c r="E572" s="161">
        <f t="shared" si="191"/>
        <v>10000</v>
      </c>
      <c r="F572" s="161">
        <f t="shared" si="191"/>
        <v>10000</v>
      </c>
      <c r="G572" s="161">
        <f t="shared" si="191"/>
        <v>10000</v>
      </c>
    </row>
    <row r="573" spans="1:7" ht="11.1" customHeight="1">
      <c r="A573" s="44"/>
      <c r="B573" s="80"/>
      <c r="C573" s="51"/>
      <c r="D573" s="149"/>
      <c r="E573" s="149"/>
      <c r="F573" s="149"/>
      <c r="G573" s="150"/>
    </row>
    <row r="574" spans="1:7" ht="27.95" customHeight="1">
      <c r="A574" s="44"/>
      <c r="B574" s="80">
        <v>64</v>
      </c>
      <c r="C574" s="51" t="s">
        <v>324</v>
      </c>
      <c r="D574" s="59"/>
      <c r="E574" s="59"/>
      <c r="F574" s="59"/>
      <c r="G574" s="76"/>
    </row>
    <row r="575" spans="1:7">
      <c r="A575" s="44"/>
      <c r="B575" s="117" t="s">
        <v>325</v>
      </c>
      <c r="C575" s="51" t="s">
        <v>283</v>
      </c>
      <c r="D575" s="157">
        <v>0</v>
      </c>
      <c r="E575" s="59">
        <v>20000</v>
      </c>
      <c r="F575" s="59">
        <v>20000</v>
      </c>
      <c r="G575" s="70">
        <v>15000</v>
      </c>
    </row>
    <row r="576" spans="1:7" ht="27.95" customHeight="1">
      <c r="A576" s="44" t="s">
        <v>11</v>
      </c>
      <c r="B576" s="80">
        <v>64</v>
      </c>
      <c r="C576" s="51" t="s">
        <v>324</v>
      </c>
      <c r="D576" s="154">
        <f t="shared" ref="D576:G576" si="192">D575</f>
        <v>0</v>
      </c>
      <c r="E576" s="161">
        <f t="shared" si="192"/>
        <v>20000</v>
      </c>
      <c r="F576" s="161">
        <f t="shared" ref="F576" si="193">F575</f>
        <v>20000</v>
      </c>
      <c r="G576" s="161">
        <f t="shared" si="192"/>
        <v>15000</v>
      </c>
    </row>
    <row r="577" spans="1:7" ht="11.1" customHeight="1">
      <c r="A577" s="44"/>
      <c r="B577" s="80"/>
      <c r="C577" s="51"/>
      <c r="D577" s="149"/>
      <c r="E577" s="149"/>
      <c r="F577" s="149"/>
      <c r="G577" s="150"/>
    </row>
    <row r="578" spans="1:7">
      <c r="A578" s="44"/>
      <c r="B578" s="80">
        <v>65</v>
      </c>
      <c r="C578" s="51" t="s">
        <v>336</v>
      </c>
      <c r="D578" s="59"/>
      <c r="E578" s="59"/>
      <c r="F578" s="59"/>
      <c r="G578" s="76"/>
    </row>
    <row r="579" spans="1:7">
      <c r="A579" s="44"/>
      <c r="B579" s="117" t="s">
        <v>337</v>
      </c>
      <c r="C579" s="51" t="s">
        <v>283</v>
      </c>
      <c r="D579" s="59">
        <v>5000</v>
      </c>
      <c r="E579" s="59">
        <v>10000</v>
      </c>
      <c r="F579" s="59">
        <v>10000</v>
      </c>
      <c r="G579" s="70">
        <v>10000</v>
      </c>
    </row>
    <row r="580" spans="1:7">
      <c r="A580" s="44" t="s">
        <v>11</v>
      </c>
      <c r="B580" s="80">
        <v>65</v>
      </c>
      <c r="C580" s="51" t="s">
        <v>336</v>
      </c>
      <c r="D580" s="161">
        <f t="shared" ref="D580:G580" si="194">D579</f>
        <v>5000</v>
      </c>
      <c r="E580" s="161">
        <f t="shared" si="194"/>
        <v>10000</v>
      </c>
      <c r="F580" s="161">
        <f t="shared" si="194"/>
        <v>10000</v>
      </c>
      <c r="G580" s="161">
        <f t="shared" si="194"/>
        <v>10000</v>
      </c>
    </row>
    <row r="581" spans="1:7">
      <c r="A581" s="44"/>
      <c r="B581" s="80"/>
      <c r="C581" s="51"/>
      <c r="D581" s="149"/>
      <c r="E581" s="149"/>
      <c r="F581" s="149"/>
      <c r="G581" s="150"/>
    </row>
    <row r="582" spans="1:7">
      <c r="A582" s="44"/>
      <c r="B582" s="80">
        <v>66</v>
      </c>
      <c r="C582" s="51" t="s">
        <v>342</v>
      </c>
      <c r="D582" s="59"/>
      <c r="E582" s="59"/>
      <c r="F582" s="59"/>
      <c r="G582" s="76"/>
    </row>
    <row r="583" spans="1:7">
      <c r="A583" s="44"/>
      <c r="B583" s="117" t="s">
        <v>343</v>
      </c>
      <c r="C583" s="51" t="s">
        <v>283</v>
      </c>
      <c r="D583" s="59">
        <v>1957</v>
      </c>
      <c r="E583" s="157">
        <v>0</v>
      </c>
      <c r="F583" s="157">
        <v>0</v>
      </c>
      <c r="G583" s="156">
        <v>0</v>
      </c>
    </row>
    <row r="584" spans="1:7">
      <c r="A584" s="44" t="s">
        <v>11</v>
      </c>
      <c r="B584" s="80">
        <v>66</v>
      </c>
      <c r="C584" s="51" t="s">
        <v>342</v>
      </c>
      <c r="D584" s="161">
        <f t="shared" ref="D584:G584" si="195">D583</f>
        <v>1957</v>
      </c>
      <c r="E584" s="154">
        <f t="shared" si="195"/>
        <v>0</v>
      </c>
      <c r="F584" s="154">
        <f t="shared" si="195"/>
        <v>0</v>
      </c>
      <c r="G584" s="154">
        <f t="shared" si="195"/>
        <v>0</v>
      </c>
    </row>
    <row r="585" spans="1:7">
      <c r="A585" s="44"/>
      <c r="B585" s="80"/>
      <c r="C585" s="51"/>
      <c r="D585" s="149"/>
      <c r="E585" s="149"/>
      <c r="F585" s="149"/>
      <c r="G585" s="150"/>
    </row>
    <row r="586" spans="1:7" ht="27.95" customHeight="1">
      <c r="A586" s="44"/>
      <c r="B586" s="80">
        <v>67</v>
      </c>
      <c r="C586" s="51" t="s">
        <v>356</v>
      </c>
      <c r="D586" s="59"/>
      <c r="E586" s="59"/>
      <c r="F586" s="59"/>
      <c r="G586" s="76"/>
    </row>
    <row r="587" spans="1:7">
      <c r="A587" s="44"/>
      <c r="B587" s="117" t="s">
        <v>357</v>
      </c>
      <c r="C587" s="51" t="s">
        <v>283</v>
      </c>
      <c r="D587" s="59">
        <v>3464</v>
      </c>
      <c r="E587" s="157">
        <v>0</v>
      </c>
      <c r="F587" s="157">
        <v>0</v>
      </c>
      <c r="G587" s="156">
        <v>0</v>
      </c>
    </row>
    <row r="588" spans="1:7" ht="27.95" customHeight="1">
      <c r="A588" s="44" t="s">
        <v>11</v>
      </c>
      <c r="B588" s="80">
        <v>67</v>
      </c>
      <c r="C588" s="51" t="s">
        <v>356</v>
      </c>
      <c r="D588" s="161">
        <f t="shared" ref="D588:G588" si="196">D587</f>
        <v>3464</v>
      </c>
      <c r="E588" s="154">
        <f t="shared" si="196"/>
        <v>0</v>
      </c>
      <c r="F588" s="154">
        <f t="shared" si="196"/>
        <v>0</v>
      </c>
      <c r="G588" s="154">
        <f t="shared" si="196"/>
        <v>0</v>
      </c>
    </row>
    <row r="589" spans="1:7">
      <c r="A589" s="44"/>
      <c r="B589" s="80"/>
      <c r="C589" s="51"/>
      <c r="D589" s="157"/>
      <c r="E589" s="157"/>
      <c r="F589" s="157"/>
      <c r="G589" s="59"/>
    </row>
    <row r="590" spans="1:7" ht="25.5">
      <c r="A590" s="175"/>
      <c r="B590" s="80">
        <v>68</v>
      </c>
      <c r="C590" s="51" t="s">
        <v>385</v>
      </c>
      <c r="D590" s="157"/>
      <c r="E590" s="157"/>
      <c r="F590" s="157"/>
      <c r="G590" s="59"/>
    </row>
    <row r="591" spans="1:7">
      <c r="A591" s="175"/>
      <c r="B591" s="117" t="s">
        <v>386</v>
      </c>
      <c r="C591" s="51" t="s">
        <v>307</v>
      </c>
      <c r="D591" s="59">
        <v>1200000</v>
      </c>
      <c r="E591" s="157">
        <v>0</v>
      </c>
      <c r="F591" s="157">
        <v>0</v>
      </c>
      <c r="G591" s="156">
        <v>0</v>
      </c>
    </row>
    <row r="592" spans="1:7" ht="25.5">
      <c r="A592" s="233" t="s">
        <v>11</v>
      </c>
      <c r="B592" s="147">
        <v>68</v>
      </c>
      <c r="C592" s="139" t="s">
        <v>385</v>
      </c>
      <c r="D592" s="161">
        <f t="shared" ref="D592:G592" si="197">D591</f>
        <v>1200000</v>
      </c>
      <c r="E592" s="154">
        <f t="shared" si="197"/>
        <v>0</v>
      </c>
      <c r="F592" s="154">
        <f t="shared" si="197"/>
        <v>0</v>
      </c>
      <c r="G592" s="154">
        <f t="shared" si="197"/>
        <v>0</v>
      </c>
    </row>
    <row r="593" spans="1:7">
      <c r="A593" s="175"/>
      <c r="B593" s="80"/>
      <c r="C593" s="51"/>
      <c r="D593" s="59"/>
      <c r="E593" s="157"/>
      <c r="F593" s="157"/>
      <c r="G593" s="59"/>
    </row>
    <row r="594" spans="1:7" ht="44.25" customHeight="1">
      <c r="A594" s="175"/>
      <c r="B594" s="80">
        <v>69</v>
      </c>
      <c r="C594" s="51" t="s">
        <v>387</v>
      </c>
      <c r="D594" s="59"/>
      <c r="E594" s="157"/>
      <c r="F594" s="59"/>
      <c r="G594" s="59"/>
    </row>
    <row r="595" spans="1:7">
      <c r="A595" s="175"/>
      <c r="B595" s="117" t="s">
        <v>388</v>
      </c>
      <c r="C595" s="51" t="s">
        <v>283</v>
      </c>
      <c r="D595" s="59">
        <v>105800</v>
      </c>
      <c r="E595" s="59">
        <v>70000</v>
      </c>
      <c r="F595" s="59">
        <v>70000</v>
      </c>
      <c r="G595" s="156">
        <v>0</v>
      </c>
    </row>
    <row r="596" spans="1:7" ht="43.5" customHeight="1">
      <c r="A596" s="175" t="s">
        <v>11</v>
      </c>
      <c r="B596" s="80">
        <v>69</v>
      </c>
      <c r="C596" s="51" t="s">
        <v>387</v>
      </c>
      <c r="D596" s="161">
        <f t="shared" ref="D596:E596" si="198">D595</f>
        <v>105800</v>
      </c>
      <c r="E596" s="161">
        <f t="shared" si="198"/>
        <v>70000</v>
      </c>
      <c r="F596" s="161">
        <f t="shared" ref="F596" si="199">F595</f>
        <v>70000</v>
      </c>
      <c r="G596" s="154">
        <f t="shared" ref="G596" si="200">G595</f>
        <v>0</v>
      </c>
    </row>
    <row r="597" spans="1:7">
      <c r="A597" s="175"/>
      <c r="B597" s="80"/>
      <c r="C597" s="51"/>
      <c r="D597" s="59"/>
      <c r="E597" s="157"/>
      <c r="F597" s="157"/>
      <c r="G597" s="59"/>
    </row>
    <row r="598" spans="1:7">
      <c r="A598" s="175"/>
      <c r="B598" s="80">
        <v>71</v>
      </c>
      <c r="C598" s="51" t="s">
        <v>489</v>
      </c>
      <c r="D598" s="59"/>
      <c r="E598" s="157"/>
      <c r="F598" s="59"/>
      <c r="G598" s="59"/>
    </row>
    <row r="599" spans="1:7">
      <c r="A599" s="175"/>
      <c r="B599" s="117" t="s">
        <v>466</v>
      </c>
      <c r="C599" s="51" t="s">
        <v>283</v>
      </c>
      <c r="D599" s="157">
        <v>0</v>
      </c>
      <c r="E599" s="157">
        <v>0</v>
      </c>
      <c r="F599" s="157">
        <v>0</v>
      </c>
      <c r="G599" s="70">
        <v>35000</v>
      </c>
    </row>
    <row r="600" spans="1:7">
      <c r="A600" s="175" t="s">
        <v>11</v>
      </c>
      <c r="B600" s="80">
        <v>71</v>
      </c>
      <c r="C600" s="51" t="s">
        <v>489</v>
      </c>
      <c r="D600" s="154">
        <f t="shared" ref="D600:G600" si="201">D599</f>
        <v>0</v>
      </c>
      <c r="E600" s="154">
        <f t="shared" si="201"/>
        <v>0</v>
      </c>
      <c r="F600" s="154">
        <f t="shared" si="201"/>
        <v>0</v>
      </c>
      <c r="G600" s="161">
        <f t="shared" si="201"/>
        <v>35000</v>
      </c>
    </row>
    <row r="601" spans="1:7">
      <c r="A601" s="175"/>
      <c r="B601" s="80"/>
      <c r="C601" s="51"/>
      <c r="D601" s="59"/>
      <c r="E601" s="157"/>
      <c r="F601" s="157"/>
      <c r="G601" s="59"/>
    </row>
    <row r="602" spans="1:7" ht="29.25" customHeight="1">
      <c r="A602" s="175"/>
      <c r="B602" s="80">
        <v>74</v>
      </c>
      <c r="C602" s="51" t="s">
        <v>503</v>
      </c>
      <c r="D602" s="59"/>
      <c r="E602" s="157"/>
      <c r="F602" s="59"/>
      <c r="G602" s="59"/>
    </row>
    <row r="603" spans="1:7">
      <c r="A603" s="175"/>
      <c r="B603" s="117" t="s">
        <v>504</v>
      </c>
      <c r="C603" s="51" t="s">
        <v>283</v>
      </c>
      <c r="D603" s="157">
        <v>0</v>
      </c>
      <c r="E603" s="157">
        <v>0</v>
      </c>
      <c r="F603" s="157">
        <v>0</v>
      </c>
      <c r="G603" s="70">
        <v>5000</v>
      </c>
    </row>
    <row r="604" spans="1:7" ht="33.75" customHeight="1">
      <c r="A604" s="175" t="s">
        <v>11</v>
      </c>
      <c r="B604" s="80">
        <v>74</v>
      </c>
      <c r="C604" s="51" t="s">
        <v>503</v>
      </c>
      <c r="D604" s="154">
        <f t="shared" ref="D604:G604" si="202">D603</f>
        <v>0</v>
      </c>
      <c r="E604" s="154">
        <f t="shared" si="202"/>
        <v>0</v>
      </c>
      <c r="F604" s="154">
        <f t="shared" si="202"/>
        <v>0</v>
      </c>
      <c r="G604" s="161">
        <f t="shared" si="202"/>
        <v>5000</v>
      </c>
    </row>
    <row r="605" spans="1:7">
      <c r="A605" s="175"/>
      <c r="B605" s="80"/>
      <c r="C605" s="51"/>
      <c r="D605" s="59"/>
      <c r="E605" s="157"/>
      <c r="F605" s="157"/>
      <c r="G605" s="59"/>
    </row>
    <row r="606" spans="1:7">
      <c r="A606" s="175"/>
      <c r="B606" s="80">
        <v>75</v>
      </c>
      <c r="C606" s="51" t="s">
        <v>506</v>
      </c>
      <c r="D606" s="59"/>
      <c r="E606" s="157"/>
      <c r="F606" s="59"/>
      <c r="G606" s="59"/>
    </row>
    <row r="607" spans="1:7">
      <c r="A607" s="175"/>
      <c r="B607" s="117" t="s">
        <v>507</v>
      </c>
      <c r="C607" s="51" t="s">
        <v>283</v>
      </c>
      <c r="D607" s="157">
        <v>0</v>
      </c>
      <c r="E607" s="157">
        <v>0</v>
      </c>
      <c r="F607" s="157">
        <v>0</v>
      </c>
      <c r="G607" s="70">
        <v>13000</v>
      </c>
    </row>
    <row r="608" spans="1:7">
      <c r="A608" s="175" t="s">
        <v>11</v>
      </c>
      <c r="B608" s="80">
        <v>75</v>
      </c>
      <c r="C608" s="51" t="s">
        <v>506</v>
      </c>
      <c r="D608" s="154">
        <f t="shared" ref="D608:G608" si="203">D607</f>
        <v>0</v>
      </c>
      <c r="E608" s="154">
        <f t="shared" si="203"/>
        <v>0</v>
      </c>
      <c r="F608" s="154">
        <f t="shared" si="203"/>
        <v>0</v>
      </c>
      <c r="G608" s="161">
        <f t="shared" si="203"/>
        <v>13000</v>
      </c>
    </row>
    <row r="609" spans="1:7">
      <c r="A609" s="175"/>
      <c r="B609" s="80"/>
      <c r="C609" s="51"/>
      <c r="D609" s="59"/>
      <c r="E609" s="157"/>
      <c r="F609" s="157"/>
      <c r="G609" s="59"/>
    </row>
    <row r="610" spans="1:7" ht="27.75" customHeight="1">
      <c r="A610" s="175"/>
      <c r="B610" s="80">
        <v>76</v>
      </c>
      <c r="C610" s="51" t="s">
        <v>508</v>
      </c>
      <c r="D610" s="59"/>
      <c r="E610" s="157"/>
      <c r="F610" s="59"/>
      <c r="G610" s="59"/>
    </row>
    <row r="611" spans="1:7">
      <c r="A611" s="175"/>
      <c r="B611" s="117" t="s">
        <v>511</v>
      </c>
      <c r="C611" s="51" t="s">
        <v>283</v>
      </c>
      <c r="D611" s="157">
        <v>0</v>
      </c>
      <c r="E611" s="157">
        <v>0</v>
      </c>
      <c r="F611" s="157">
        <v>0</v>
      </c>
      <c r="G611" s="70">
        <v>20000</v>
      </c>
    </row>
    <row r="612" spans="1:7" ht="27.75" customHeight="1">
      <c r="A612" s="175" t="s">
        <v>11</v>
      </c>
      <c r="B612" s="80">
        <v>76</v>
      </c>
      <c r="C612" s="51" t="s">
        <v>508</v>
      </c>
      <c r="D612" s="154">
        <f t="shared" ref="D612:G612" si="204">D611</f>
        <v>0</v>
      </c>
      <c r="E612" s="154">
        <f t="shared" si="204"/>
        <v>0</v>
      </c>
      <c r="F612" s="154">
        <f t="shared" si="204"/>
        <v>0</v>
      </c>
      <c r="G612" s="161">
        <f t="shared" si="204"/>
        <v>20000</v>
      </c>
    </row>
    <row r="613" spans="1:7">
      <c r="A613" s="175"/>
      <c r="B613" s="80"/>
      <c r="C613" s="51"/>
      <c r="D613" s="59"/>
      <c r="E613" s="157"/>
      <c r="F613" s="157"/>
      <c r="G613" s="59"/>
    </row>
    <row r="614" spans="1:7" ht="30.75" customHeight="1">
      <c r="A614" s="175"/>
      <c r="B614" s="80">
        <v>77</v>
      </c>
      <c r="C614" s="51" t="s">
        <v>509</v>
      </c>
      <c r="D614" s="59"/>
      <c r="E614" s="157"/>
      <c r="F614" s="59"/>
      <c r="G614" s="59"/>
    </row>
    <row r="615" spans="1:7">
      <c r="A615" s="175"/>
      <c r="B615" s="117" t="s">
        <v>510</v>
      </c>
      <c r="C615" s="51" t="s">
        <v>283</v>
      </c>
      <c r="D615" s="157">
        <v>0</v>
      </c>
      <c r="E615" s="157">
        <v>0</v>
      </c>
      <c r="F615" s="157">
        <v>0</v>
      </c>
      <c r="G615" s="70">
        <v>10000</v>
      </c>
    </row>
    <row r="616" spans="1:7" ht="28.5" customHeight="1">
      <c r="A616" s="175" t="s">
        <v>11</v>
      </c>
      <c r="B616" s="80">
        <v>77</v>
      </c>
      <c r="C616" s="51" t="s">
        <v>509</v>
      </c>
      <c r="D616" s="154">
        <f t="shared" ref="D616:G616" si="205">D615</f>
        <v>0</v>
      </c>
      <c r="E616" s="154">
        <f t="shared" si="205"/>
        <v>0</v>
      </c>
      <c r="F616" s="154">
        <f t="shared" si="205"/>
        <v>0</v>
      </c>
      <c r="G616" s="161">
        <f t="shared" si="205"/>
        <v>10000</v>
      </c>
    </row>
    <row r="617" spans="1:7">
      <c r="A617" s="44" t="s">
        <v>11</v>
      </c>
      <c r="B617" s="73">
        <v>45</v>
      </c>
      <c r="C617" s="51" t="s">
        <v>184</v>
      </c>
      <c r="D617" s="161">
        <f>D564+D568+D572+D576+D580+D584+D588+D592+D596+D600+D604+D608+D612+D616</f>
        <v>1346221</v>
      </c>
      <c r="E617" s="161">
        <f t="shared" ref="E617:G617" si="206">E564+E568+E572+E576+E580+E584+E588+E592+E596+E600+E604+E608+E612+E616</f>
        <v>140000</v>
      </c>
      <c r="F617" s="161">
        <f t="shared" si="206"/>
        <v>140000</v>
      </c>
      <c r="G617" s="161">
        <f t="shared" si="206"/>
        <v>178000</v>
      </c>
    </row>
    <row r="618" spans="1:7">
      <c r="A618" s="44"/>
      <c r="B618" s="86"/>
      <c r="C618" s="46"/>
      <c r="D618" s="76"/>
      <c r="E618" s="76"/>
      <c r="F618" s="76"/>
      <c r="G618" s="76"/>
    </row>
    <row r="619" spans="1:7">
      <c r="A619" s="44"/>
      <c r="B619" s="73">
        <v>46</v>
      </c>
      <c r="C619" s="51" t="s">
        <v>192</v>
      </c>
      <c r="D619" s="72"/>
      <c r="E619" s="72"/>
      <c r="F619" s="72"/>
      <c r="G619" s="72"/>
    </row>
    <row r="620" spans="1:7" ht="16.5" customHeight="1">
      <c r="A620" s="44"/>
      <c r="B620" s="80">
        <v>60</v>
      </c>
      <c r="C620" s="51" t="s">
        <v>298</v>
      </c>
      <c r="D620" s="72"/>
      <c r="E620" s="72"/>
      <c r="F620" s="72"/>
      <c r="G620" s="72"/>
    </row>
    <row r="621" spans="1:7">
      <c r="A621" s="44"/>
      <c r="B621" s="117" t="s">
        <v>297</v>
      </c>
      <c r="C621" s="51" t="s">
        <v>286</v>
      </c>
      <c r="D621" s="70">
        <v>30000</v>
      </c>
      <c r="E621" s="70">
        <v>15000</v>
      </c>
      <c r="F621" s="70">
        <v>15000</v>
      </c>
      <c r="G621" s="70">
        <v>4000</v>
      </c>
    </row>
    <row r="622" spans="1:7" ht="18" customHeight="1">
      <c r="A622" s="44" t="s">
        <v>11</v>
      </c>
      <c r="B622" s="80">
        <v>60</v>
      </c>
      <c r="C622" s="51" t="s">
        <v>298</v>
      </c>
      <c r="D622" s="161">
        <f t="shared" ref="D622:G622" si="207">D621</f>
        <v>30000</v>
      </c>
      <c r="E622" s="161">
        <f t="shared" si="207"/>
        <v>15000</v>
      </c>
      <c r="F622" s="161">
        <f t="shared" ref="F622" si="208">F621</f>
        <v>15000</v>
      </c>
      <c r="G622" s="161">
        <f t="shared" si="207"/>
        <v>4000</v>
      </c>
    </row>
    <row r="623" spans="1:7">
      <c r="A623" s="44"/>
      <c r="B623" s="80"/>
      <c r="C623" s="51"/>
      <c r="D623" s="149"/>
      <c r="E623" s="149"/>
      <c r="F623" s="149"/>
      <c r="G623" s="150"/>
    </row>
    <row r="624" spans="1:7" ht="18" customHeight="1">
      <c r="A624" s="44"/>
      <c r="B624" s="80">
        <v>61</v>
      </c>
      <c r="C624" s="51" t="s">
        <v>326</v>
      </c>
      <c r="D624" s="59"/>
      <c r="E624" s="59"/>
      <c r="F624" s="59"/>
      <c r="G624" s="76"/>
    </row>
    <row r="625" spans="1:7">
      <c r="A625" s="44"/>
      <c r="B625" s="117" t="s">
        <v>327</v>
      </c>
      <c r="C625" s="51" t="s">
        <v>283</v>
      </c>
      <c r="D625" s="59">
        <v>10925</v>
      </c>
      <c r="E625" s="59">
        <v>20000</v>
      </c>
      <c r="F625" s="59">
        <v>20000</v>
      </c>
      <c r="G625" s="70">
        <v>39692</v>
      </c>
    </row>
    <row r="626" spans="1:7" ht="15.75" customHeight="1">
      <c r="A626" s="44" t="s">
        <v>11</v>
      </c>
      <c r="B626" s="80">
        <v>61</v>
      </c>
      <c r="C626" s="51" t="s">
        <v>326</v>
      </c>
      <c r="D626" s="161">
        <f t="shared" ref="D626:G626" si="209">D625</f>
        <v>10925</v>
      </c>
      <c r="E626" s="161">
        <f t="shared" si="209"/>
        <v>20000</v>
      </c>
      <c r="F626" s="161">
        <f t="shared" ref="F626" si="210">F625</f>
        <v>20000</v>
      </c>
      <c r="G626" s="161">
        <f t="shared" si="209"/>
        <v>39692</v>
      </c>
    </row>
    <row r="627" spans="1:7" ht="15.75" customHeight="1">
      <c r="A627" s="44"/>
      <c r="B627" s="80"/>
      <c r="C627" s="51"/>
      <c r="D627" s="165"/>
      <c r="E627" s="165"/>
      <c r="F627" s="165"/>
      <c r="G627" s="149"/>
    </row>
    <row r="628" spans="1:7" ht="25.5">
      <c r="A628" s="44"/>
      <c r="B628" s="80">
        <v>62</v>
      </c>
      <c r="C628" s="51" t="s">
        <v>410</v>
      </c>
      <c r="D628" s="59"/>
      <c r="E628" s="59"/>
      <c r="F628" s="59"/>
      <c r="G628" s="76"/>
    </row>
    <row r="629" spans="1:7">
      <c r="A629" s="44"/>
      <c r="B629" s="117" t="s">
        <v>411</v>
      </c>
      <c r="C629" s="51" t="s">
        <v>283</v>
      </c>
      <c r="D629" s="157">
        <v>0</v>
      </c>
      <c r="E629" s="59">
        <v>5000</v>
      </c>
      <c r="F629" s="59">
        <v>5000</v>
      </c>
      <c r="G629" s="70">
        <v>7500</v>
      </c>
    </row>
    <row r="630" spans="1:7" ht="25.5">
      <c r="A630" s="54" t="s">
        <v>11</v>
      </c>
      <c r="B630" s="147">
        <v>62</v>
      </c>
      <c r="C630" s="139" t="s">
        <v>410</v>
      </c>
      <c r="D630" s="154">
        <f t="shared" ref="D630:G630" si="211">D629</f>
        <v>0</v>
      </c>
      <c r="E630" s="161">
        <f t="shared" si="211"/>
        <v>5000</v>
      </c>
      <c r="F630" s="161">
        <f t="shared" ref="F630" si="212">F629</f>
        <v>5000</v>
      </c>
      <c r="G630" s="161">
        <f t="shared" si="211"/>
        <v>7500</v>
      </c>
    </row>
    <row r="631" spans="1:7">
      <c r="A631" s="44"/>
      <c r="B631" s="80"/>
      <c r="C631" s="51"/>
      <c r="D631" s="165"/>
      <c r="E631" s="165"/>
      <c r="F631" s="165"/>
      <c r="G631" s="149"/>
    </row>
    <row r="632" spans="1:7" ht="42.75" customHeight="1">
      <c r="A632" s="44"/>
      <c r="B632" s="80">
        <v>63</v>
      </c>
      <c r="C632" s="51" t="s">
        <v>464</v>
      </c>
      <c r="D632" s="59"/>
      <c r="E632" s="59"/>
      <c r="F632" s="59"/>
      <c r="G632" s="76"/>
    </row>
    <row r="633" spans="1:7">
      <c r="A633" s="44"/>
      <c r="B633" s="117" t="s">
        <v>463</v>
      </c>
      <c r="C633" s="51" t="s">
        <v>283</v>
      </c>
      <c r="D633" s="157">
        <v>0</v>
      </c>
      <c r="E633" s="157">
        <v>0</v>
      </c>
      <c r="F633" s="157">
        <v>0</v>
      </c>
      <c r="G633" s="70">
        <v>3900</v>
      </c>
    </row>
    <row r="634" spans="1:7" ht="43.5" customHeight="1">
      <c r="A634" s="44" t="s">
        <v>11</v>
      </c>
      <c r="B634" s="80">
        <v>63</v>
      </c>
      <c r="C634" s="51" t="s">
        <v>464</v>
      </c>
      <c r="D634" s="154">
        <f t="shared" ref="D634:G634" si="213">D633</f>
        <v>0</v>
      </c>
      <c r="E634" s="154">
        <f t="shared" si="213"/>
        <v>0</v>
      </c>
      <c r="F634" s="154">
        <f t="shared" si="213"/>
        <v>0</v>
      </c>
      <c r="G634" s="161">
        <f t="shared" si="213"/>
        <v>3900</v>
      </c>
    </row>
    <row r="635" spans="1:7" ht="15.75" customHeight="1">
      <c r="A635" s="44"/>
      <c r="B635" s="80"/>
      <c r="C635" s="51"/>
      <c r="D635" s="157"/>
      <c r="E635" s="157"/>
      <c r="F635" s="157"/>
      <c r="G635" s="59"/>
    </row>
    <row r="636" spans="1:7" ht="16.5" customHeight="1">
      <c r="A636" s="44"/>
      <c r="B636" s="80">
        <v>64</v>
      </c>
      <c r="C636" s="51" t="s">
        <v>485</v>
      </c>
      <c r="D636" s="59"/>
      <c r="E636" s="59"/>
      <c r="F636" s="59"/>
      <c r="G636" s="76"/>
    </row>
    <row r="637" spans="1:7">
      <c r="A637" s="44"/>
      <c r="B637" s="117" t="s">
        <v>467</v>
      </c>
      <c r="C637" s="51" t="s">
        <v>283</v>
      </c>
      <c r="D637" s="157">
        <v>0</v>
      </c>
      <c r="E637" s="157">
        <v>0</v>
      </c>
      <c r="F637" s="157">
        <v>0</v>
      </c>
      <c r="G637" s="69">
        <v>8200</v>
      </c>
    </row>
    <row r="638" spans="1:7">
      <c r="A638" s="44"/>
      <c r="B638" s="117" t="s">
        <v>486</v>
      </c>
      <c r="C638" s="51" t="s">
        <v>323</v>
      </c>
      <c r="D638" s="157">
        <v>0</v>
      </c>
      <c r="E638" s="157">
        <v>0</v>
      </c>
      <c r="F638" s="157">
        <v>0</v>
      </c>
      <c r="G638" s="70">
        <v>4400</v>
      </c>
    </row>
    <row r="639" spans="1:7">
      <c r="A639" s="44" t="s">
        <v>11</v>
      </c>
      <c r="B639" s="80">
        <v>64</v>
      </c>
      <c r="C639" s="51" t="s">
        <v>485</v>
      </c>
      <c r="D639" s="154">
        <f>SUM(D637:D638)</f>
        <v>0</v>
      </c>
      <c r="E639" s="154">
        <f t="shared" ref="E639:G639" si="214">SUM(E637:E638)</f>
        <v>0</v>
      </c>
      <c r="F639" s="154">
        <f t="shared" si="214"/>
        <v>0</v>
      </c>
      <c r="G639" s="161">
        <f t="shared" si="214"/>
        <v>12600</v>
      </c>
    </row>
    <row r="640" spans="1:7">
      <c r="A640" s="44"/>
      <c r="B640" s="80"/>
      <c r="C640" s="51"/>
      <c r="D640" s="165"/>
      <c r="E640" s="165"/>
      <c r="F640" s="165"/>
      <c r="G640" s="165"/>
    </row>
    <row r="641" spans="1:7" ht="25.5">
      <c r="A641" s="44"/>
      <c r="B641" s="80">
        <v>65</v>
      </c>
      <c r="C641" s="51" t="s">
        <v>487</v>
      </c>
      <c r="D641" s="59"/>
      <c r="E641" s="59"/>
      <c r="F641" s="59"/>
      <c r="G641" s="76"/>
    </row>
    <row r="642" spans="1:7">
      <c r="A642" s="44"/>
      <c r="B642" s="117" t="s">
        <v>492</v>
      </c>
      <c r="C642" s="51" t="s">
        <v>283</v>
      </c>
      <c r="D642" s="157">
        <v>0</v>
      </c>
      <c r="E642" s="157">
        <v>0</v>
      </c>
      <c r="F642" s="157">
        <v>0</v>
      </c>
      <c r="G642" s="69">
        <v>10000</v>
      </c>
    </row>
    <row r="643" spans="1:7" ht="25.5">
      <c r="A643" s="44" t="s">
        <v>11</v>
      </c>
      <c r="B643" s="80">
        <v>65</v>
      </c>
      <c r="C643" s="51" t="s">
        <v>487</v>
      </c>
      <c r="D643" s="154">
        <f t="shared" ref="D643:G643" si="215">SUM(D642:D642)</f>
        <v>0</v>
      </c>
      <c r="E643" s="154">
        <f t="shared" si="215"/>
        <v>0</v>
      </c>
      <c r="F643" s="154">
        <f t="shared" si="215"/>
        <v>0</v>
      </c>
      <c r="G643" s="161">
        <f t="shared" si="215"/>
        <v>10000</v>
      </c>
    </row>
    <row r="644" spans="1:7">
      <c r="A644" s="44"/>
      <c r="B644" s="80"/>
      <c r="C644" s="51"/>
      <c r="D644" s="157"/>
      <c r="E644" s="157"/>
      <c r="F644" s="157"/>
      <c r="G644" s="157"/>
    </row>
    <row r="645" spans="1:7">
      <c r="A645" s="44"/>
      <c r="B645" s="80">
        <v>66</v>
      </c>
      <c r="C645" s="51" t="s">
        <v>490</v>
      </c>
      <c r="D645" s="59"/>
      <c r="E645" s="59"/>
      <c r="F645" s="59"/>
      <c r="G645" s="76"/>
    </row>
    <row r="646" spans="1:7">
      <c r="A646" s="44"/>
      <c r="B646" s="117" t="s">
        <v>491</v>
      </c>
      <c r="C646" s="51" t="s">
        <v>283</v>
      </c>
      <c r="D646" s="157">
        <v>0</v>
      </c>
      <c r="E646" s="157">
        <v>0</v>
      </c>
      <c r="F646" s="157">
        <v>0</v>
      </c>
      <c r="G646" s="69">
        <v>5000</v>
      </c>
    </row>
    <row r="647" spans="1:7">
      <c r="A647" s="44" t="s">
        <v>11</v>
      </c>
      <c r="B647" s="80">
        <v>66</v>
      </c>
      <c r="C647" s="51" t="s">
        <v>490</v>
      </c>
      <c r="D647" s="154">
        <f t="shared" ref="D647:G647" si="216">SUM(D646:D646)</f>
        <v>0</v>
      </c>
      <c r="E647" s="154">
        <f t="shared" si="216"/>
        <v>0</v>
      </c>
      <c r="F647" s="154">
        <f t="shared" si="216"/>
        <v>0</v>
      </c>
      <c r="G647" s="161">
        <f t="shared" si="216"/>
        <v>5000</v>
      </c>
    </row>
    <row r="648" spans="1:7">
      <c r="A648" s="44" t="s">
        <v>11</v>
      </c>
      <c r="B648" s="73">
        <v>46</v>
      </c>
      <c r="C648" s="51" t="s">
        <v>192</v>
      </c>
      <c r="D648" s="161">
        <f>D622+D626+D630+D634+D639+D643+D647</f>
        <v>40925</v>
      </c>
      <c r="E648" s="161">
        <f t="shared" ref="E648:G648" si="217">E622+E626+E630+E634+E639+E643+E647</f>
        <v>40000</v>
      </c>
      <c r="F648" s="161">
        <f t="shared" si="217"/>
        <v>40000</v>
      </c>
      <c r="G648" s="161">
        <f t="shared" si="217"/>
        <v>82692</v>
      </c>
    </row>
    <row r="649" spans="1:7">
      <c r="A649" s="44"/>
      <c r="B649" s="86"/>
      <c r="C649" s="46"/>
      <c r="D649" s="76"/>
      <c r="E649" s="76"/>
      <c r="F649" s="76"/>
      <c r="G649" s="76"/>
    </row>
    <row r="650" spans="1:7">
      <c r="A650" s="44"/>
      <c r="B650" s="73">
        <v>48</v>
      </c>
      <c r="C650" s="51" t="s">
        <v>187</v>
      </c>
      <c r="D650" s="72"/>
      <c r="E650" s="72"/>
      <c r="F650" s="72"/>
      <c r="G650" s="72"/>
    </row>
    <row r="651" spans="1:7" ht="14.1" customHeight="1">
      <c r="A651" s="44"/>
      <c r="B651" s="80">
        <v>61</v>
      </c>
      <c r="C651" s="51" t="s">
        <v>284</v>
      </c>
      <c r="D651" s="72"/>
      <c r="E651" s="72"/>
      <c r="F651" s="72"/>
      <c r="G651" s="72"/>
    </row>
    <row r="652" spans="1:7" ht="14.1" customHeight="1">
      <c r="A652" s="44"/>
      <c r="B652" s="117" t="s">
        <v>285</v>
      </c>
      <c r="C652" s="51" t="s">
        <v>286</v>
      </c>
      <c r="D652" s="70">
        <v>40000</v>
      </c>
      <c r="E652" s="70">
        <v>50000</v>
      </c>
      <c r="F652" s="70">
        <v>50000</v>
      </c>
      <c r="G652" s="70">
        <v>20500</v>
      </c>
    </row>
    <row r="653" spans="1:7" s="138" customFormat="1" ht="14.1" customHeight="1">
      <c r="A653" s="44" t="s">
        <v>11</v>
      </c>
      <c r="B653" s="80">
        <v>61</v>
      </c>
      <c r="C653" s="51" t="s">
        <v>284</v>
      </c>
      <c r="D653" s="70">
        <f t="shared" ref="D653:G653" si="218">D652</f>
        <v>40000</v>
      </c>
      <c r="E653" s="70">
        <f t="shared" si="218"/>
        <v>50000</v>
      </c>
      <c r="F653" s="70">
        <f t="shared" si="218"/>
        <v>50000</v>
      </c>
      <c r="G653" s="70">
        <f t="shared" si="218"/>
        <v>20500</v>
      </c>
    </row>
    <row r="654" spans="1:7" s="138" customFormat="1">
      <c r="A654" s="44"/>
      <c r="B654" s="80"/>
      <c r="C654" s="51"/>
      <c r="D654" s="69"/>
      <c r="E654" s="69"/>
      <c r="F654" s="69"/>
      <c r="G654" s="69"/>
    </row>
    <row r="655" spans="1:7" ht="25.5">
      <c r="A655" s="44"/>
      <c r="B655" s="80">
        <v>64</v>
      </c>
      <c r="C655" s="51" t="s">
        <v>299</v>
      </c>
      <c r="D655" s="72"/>
      <c r="E655" s="72"/>
      <c r="F655" s="72"/>
      <c r="G655" s="72"/>
    </row>
    <row r="656" spans="1:7">
      <c r="A656" s="44"/>
      <c r="B656" s="117" t="s">
        <v>301</v>
      </c>
      <c r="C656" s="51" t="s">
        <v>286</v>
      </c>
      <c r="D656" s="156">
        <v>0</v>
      </c>
      <c r="E656" s="156">
        <v>0</v>
      </c>
      <c r="F656" s="156">
        <v>0</v>
      </c>
      <c r="G656" s="70">
        <v>2179</v>
      </c>
    </row>
    <row r="657" spans="1:7" s="138" customFormat="1" ht="25.5">
      <c r="A657" s="44" t="s">
        <v>11</v>
      </c>
      <c r="B657" s="80">
        <v>64</v>
      </c>
      <c r="C657" s="51" t="s">
        <v>299</v>
      </c>
      <c r="D657" s="156">
        <f t="shared" ref="D657:G657" si="219">D656</f>
        <v>0</v>
      </c>
      <c r="E657" s="156">
        <f t="shared" si="219"/>
        <v>0</v>
      </c>
      <c r="F657" s="156">
        <f t="shared" si="219"/>
        <v>0</v>
      </c>
      <c r="G657" s="70">
        <f t="shared" si="219"/>
        <v>2179</v>
      </c>
    </row>
    <row r="658" spans="1:7" s="138" customFormat="1">
      <c r="A658" s="44"/>
      <c r="B658" s="80"/>
      <c r="C658" s="51"/>
      <c r="D658" s="69"/>
      <c r="E658" s="69"/>
      <c r="F658" s="69"/>
      <c r="G658" s="69"/>
    </row>
    <row r="659" spans="1:7">
      <c r="A659" s="44"/>
      <c r="B659" s="80">
        <v>65</v>
      </c>
      <c r="C659" s="51" t="s">
        <v>313</v>
      </c>
      <c r="D659" s="72"/>
      <c r="E659" s="72"/>
      <c r="F659" s="72"/>
      <c r="G659" s="72"/>
    </row>
    <row r="660" spans="1:7">
      <c r="A660" s="44"/>
      <c r="B660" s="117" t="s">
        <v>302</v>
      </c>
      <c r="C660" s="51" t="s">
        <v>286</v>
      </c>
      <c r="D660" s="156">
        <v>0</v>
      </c>
      <c r="E660" s="70">
        <v>30000</v>
      </c>
      <c r="F660" s="70">
        <v>30000</v>
      </c>
      <c r="G660" s="156">
        <v>0</v>
      </c>
    </row>
    <row r="661" spans="1:7" s="138" customFormat="1">
      <c r="A661" s="44" t="s">
        <v>11</v>
      </c>
      <c r="B661" s="80">
        <v>65</v>
      </c>
      <c r="C661" s="51" t="s">
        <v>313</v>
      </c>
      <c r="D661" s="156">
        <f t="shared" ref="D661:G661" si="220">D660</f>
        <v>0</v>
      </c>
      <c r="E661" s="70">
        <f t="shared" si="220"/>
        <v>30000</v>
      </c>
      <c r="F661" s="70">
        <f t="shared" ref="F661" si="221">F660</f>
        <v>30000</v>
      </c>
      <c r="G661" s="156">
        <f t="shared" si="220"/>
        <v>0</v>
      </c>
    </row>
    <row r="662" spans="1:7" s="138" customFormat="1">
      <c r="A662" s="44"/>
      <c r="B662" s="80"/>
      <c r="C662" s="51"/>
      <c r="D662" s="69"/>
      <c r="E662" s="69"/>
      <c r="F662" s="69"/>
      <c r="G662" s="69"/>
    </row>
    <row r="663" spans="1:7" s="138" customFormat="1" ht="42" customHeight="1">
      <c r="A663" s="44"/>
      <c r="B663" s="80">
        <v>66</v>
      </c>
      <c r="C663" s="51" t="s">
        <v>328</v>
      </c>
      <c r="D663" s="69"/>
      <c r="E663" s="69"/>
      <c r="F663" s="69"/>
      <c r="G663" s="69"/>
    </row>
    <row r="664" spans="1:7" s="138" customFormat="1">
      <c r="A664" s="44"/>
      <c r="B664" s="117" t="s">
        <v>329</v>
      </c>
      <c r="C664" s="51" t="s">
        <v>283</v>
      </c>
      <c r="D664" s="69">
        <f>19889-1</f>
        <v>19888</v>
      </c>
      <c r="E664" s="152">
        <v>0</v>
      </c>
      <c r="F664" s="152">
        <v>0</v>
      </c>
      <c r="G664" s="156">
        <v>0</v>
      </c>
    </row>
    <row r="665" spans="1:7" s="138" customFormat="1" ht="39" customHeight="1">
      <c r="A665" s="44" t="s">
        <v>11</v>
      </c>
      <c r="B665" s="80">
        <v>66</v>
      </c>
      <c r="C665" s="51" t="s">
        <v>328</v>
      </c>
      <c r="D665" s="79">
        <f t="shared" ref="D665:G665" si="222">D664</f>
        <v>19888</v>
      </c>
      <c r="E665" s="153">
        <f t="shared" si="222"/>
        <v>0</v>
      </c>
      <c r="F665" s="153">
        <f t="shared" ref="F665" si="223">F664</f>
        <v>0</v>
      </c>
      <c r="G665" s="153">
        <f t="shared" si="222"/>
        <v>0</v>
      </c>
    </row>
    <row r="666" spans="1:7" s="138" customFormat="1">
      <c r="A666" s="44"/>
      <c r="B666" s="80"/>
      <c r="C666" s="51"/>
      <c r="D666" s="69"/>
      <c r="E666" s="69"/>
      <c r="F666" s="69"/>
      <c r="G666" s="69"/>
    </row>
    <row r="667" spans="1:7" s="138" customFormat="1" ht="25.5">
      <c r="A667" s="44"/>
      <c r="B667" s="80">
        <v>67</v>
      </c>
      <c r="C667" s="51" t="s">
        <v>347</v>
      </c>
      <c r="D667" s="69"/>
      <c r="E667" s="69"/>
      <c r="F667" s="69"/>
      <c r="G667" s="69"/>
    </row>
    <row r="668" spans="1:7" s="138" customFormat="1">
      <c r="A668" s="54"/>
      <c r="B668" s="223" t="s">
        <v>348</v>
      </c>
      <c r="C668" s="139" t="s">
        <v>283</v>
      </c>
      <c r="D668" s="70">
        <v>4951</v>
      </c>
      <c r="E668" s="70">
        <v>5000</v>
      </c>
      <c r="F668" s="70">
        <v>5000</v>
      </c>
      <c r="G668" s="156">
        <v>0</v>
      </c>
    </row>
    <row r="669" spans="1:7" s="138" customFormat="1" ht="25.5">
      <c r="A669" s="44" t="s">
        <v>11</v>
      </c>
      <c r="B669" s="80">
        <v>67</v>
      </c>
      <c r="C669" s="51" t="s">
        <v>347</v>
      </c>
      <c r="D669" s="70">
        <f t="shared" ref="D669:G669" si="224">D668</f>
        <v>4951</v>
      </c>
      <c r="E669" s="70">
        <f t="shared" si="224"/>
        <v>5000</v>
      </c>
      <c r="F669" s="70">
        <f t="shared" ref="F669" si="225">F668</f>
        <v>5000</v>
      </c>
      <c r="G669" s="156">
        <f t="shared" si="224"/>
        <v>0</v>
      </c>
    </row>
    <row r="670" spans="1:7" s="138" customFormat="1">
      <c r="A670" s="44"/>
      <c r="B670" s="80"/>
      <c r="C670" s="51"/>
      <c r="D670" s="69"/>
      <c r="E670" s="69"/>
      <c r="F670" s="69"/>
      <c r="G670" s="69"/>
    </row>
    <row r="671" spans="1:7" s="138" customFormat="1" ht="25.5">
      <c r="A671" s="44"/>
      <c r="B671" s="80">
        <v>68</v>
      </c>
      <c r="C671" s="51" t="s">
        <v>354</v>
      </c>
      <c r="D671" s="69"/>
      <c r="E671" s="69"/>
      <c r="F671" s="69"/>
      <c r="G671" s="69"/>
    </row>
    <row r="672" spans="1:7" s="138" customFormat="1">
      <c r="A672" s="44"/>
      <c r="B672" s="117" t="s">
        <v>355</v>
      </c>
      <c r="C672" s="51" t="s">
        <v>283</v>
      </c>
      <c r="D672" s="69">
        <v>12539</v>
      </c>
      <c r="E672" s="69">
        <v>4800</v>
      </c>
      <c r="F672" s="69">
        <v>4800</v>
      </c>
      <c r="G672" s="156">
        <v>0</v>
      </c>
    </row>
    <row r="673" spans="1:7" s="138" customFormat="1" ht="25.5">
      <c r="A673" s="44" t="s">
        <v>11</v>
      </c>
      <c r="B673" s="80">
        <v>68</v>
      </c>
      <c r="C673" s="51" t="s">
        <v>354</v>
      </c>
      <c r="D673" s="79">
        <f t="shared" ref="D673:G673" si="226">D672</f>
        <v>12539</v>
      </c>
      <c r="E673" s="79">
        <f t="shared" si="226"/>
        <v>4800</v>
      </c>
      <c r="F673" s="79">
        <f t="shared" ref="F673" si="227">F672</f>
        <v>4800</v>
      </c>
      <c r="G673" s="153">
        <f t="shared" si="226"/>
        <v>0</v>
      </c>
    </row>
    <row r="674" spans="1:7" s="138" customFormat="1">
      <c r="A674" s="44"/>
      <c r="B674" s="80"/>
      <c r="C674" s="51"/>
      <c r="D674" s="69"/>
      <c r="E674" s="69"/>
      <c r="F674" s="69"/>
      <c r="G674" s="69"/>
    </row>
    <row r="675" spans="1:7" s="138" customFormat="1" ht="27.95" customHeight="1">
      <c r="A675" s="44"/>
      <c r="B675" s="80">
        <v>69</v>
      </c>
      <c r="C675" s="51" t="s">
        <v>358</v>
      </c>
      <c r="D675" s="69"/>
      <c r="E675" s="69"/>
      <c r="F675" s="69"/>
      <c r="G675" s="69"/>
    </row>
    <row r="676" spans="1:7" s="138" customFormat="1">
      <c r="A676" s="44"/>
      <c r="B676" s="117" t="s">
        <v>360</v>
      </c>
      <c r="C676" s="51" t="s">
        <v>359</v>
      </c>
      <c r="D676" s="69">
        <v>10000</v>
      </c>
      <c r="E676" s="69">
        <v>20000</v>
      </c>
      <c r="F676" s="69">
        <v>20000</v>
      </c>
      <c r="G676" s="70">
        <v>7500</v>
      </c>
    </row>
    <row r="677" spans="1:7" s="138" customFormat="1" ht="27.95" customHeight="1">
      <c r="A677" s="44" t="s">
        <v>11</v>
      </c>
      <c r="B677" s="80">
        <v>69</v>
      </c>
      <c r="C677" s="51" t="s">
        <v>358</v>
      </c>
      <c r="D677" s="79">
        <f t="shared" ref="D677:G677" si="228">D676</f>
        <v>10000</v>
      </c>
      <c r="E677" s="79">
        <f t="shared" si="228"/>
        <v>20000</v>
      </c>
      <c r="F677" s="79">
        <f t="shared" ref="F677" si="229">F676</f>
        <v>20000</v>
      </c>
      <c r="G677" s="79">
        <f t="shared" si="228"/>
        <v>7500</v>
      </c>
    </row>
    <row r="678" spans="1:7" s="138" customFormat="1" ht="11.1" customHeight="1">
      <c r="A678" s="44"/>
      <c r="B678" s="80"/>
      <c r="C678" s="51"/>
      <c r="D678" s="69"/>
      <c r="E678" s="69"/>
      <c r="F678" s="69"/>
      <c r="G678" s="69"/>
    </row>
    <row r="679" spans="1:7" s="138" customFormat="1" ht="27" customHeight="1">
      <c r="A679" s="44"/>
      <c r="B679" s="80">
        <v>70</v>
      </c>
      <c r="C679" s="51" t="s">
        <v>363</v>
      </c>
      <c r="D679" s="69"/>
      <c r="E679" s="69"/>
      <c r="F679" s="69"/>
      <c r="G679" s="69"/>
    </row>
    <row r="680" spans="1:7" s="138" customFormat="1">
      <c r="A680" s="44"/>
      <c r="B680" s="117" t="s">
        <v>364</v>
      </c>
      <c r="C680" s="51" t="s">
        <v>359</v>
      </c>
      <c r="D680" s="69">
        <v>19953</v>
      </c>
      <c r="E680" s="69">
        <v>8000</v>
      </c>
      <c r="F680" s="69">
        <v>8000</v>
      </c>
      <c r="G680" s="70">
        <v>7300</v>
      </c>
    </row>
    <row r="681" spans="1:7" s="138" customFormat="1" ht="25.5">
      <c r="A681" s="44" t="s">
        <v>11</v>
      </c>
      <c r="B681" s="80">
        <v>70</v>
      </c>
      <c r="C681" s="51" t="s">
        <v>363</v>
      </c>
      <c r="D681" s="79">
        <f t="shared" ref="D681:G681" si="230">D680</f>
        <v>19953</v>
      </c>
      <c r="E681" s="79">
        <f t="shared" si="230"/>
        <v>8000</v>
      </c>
      <c r="F681" s="79">
        <f t="shared" si="230"/>
        <v>8000</v>
      </c>
      <c r="G681" s="79">
        <f t="shared" si="230"/>
        <v>7300</v>
      </c>
    </row>
    <row r="682" spans="1:7" s="138" customFormat="1">
      <c r="A682" s="44"/>
      <c r="B682" s="80"/>
      <c r="C682" s="51"/>
      <c r="D682" s="152"/>
      <c r="E682" s="152"/>
      <c r="F682" s="152"/>
      <c r="G682" s="69"/>
    </row>
    <row r="683" spans="1:7" s="138" customFormat="1" ht="25.5" customHeight="1">
      <c r="A683" s="175"/>
      <c r="B683" s="80">
        <v>71</v>
      </c>
      <c r="C683" s="51" t="s">
        <v>389</v>
      </c>
      <c r="D683" s="152"/>
      <c r="E683" s="152"/>
      <c r="F683" s="152"/>
      <c r="G683" s="69"/>
    </row>
    <row r="684" spans="1:7" s="138" customFormat="1">
      <c r="A684" s="175"/>
      <c r="B684" s="117" t="s">
        <v>390</v>
      </c>
      <c r="C684" s="51" t="s">
        <v>359</v>
      </c>
      <c r="D684" s="69">
        <v>4000</v>
      </c>
      <c r="E684" s="152">
        <v>0</v>
      </c>
      <c r="F684" s="152">
        <v>0</v>
      </c>
      <c r="G684" s="156">
        <v>0</v>
      </c>
    </row>
    <row r="685" spans="1:7" s="138" customFormat="1" ht="29.25" customHeight="1">
      <c r="A685" s="175" t="s">
        <v>11</v>
      </c>
      <c r="B685" s="80">
        <v>71</v>
      </c>
      <c r="C685" s="51" t="s">
        <v>389</v>
      </c>
      <c r="D685" s="79">
        <f t="shared" ref="D685:G685" si="231">D684</f>
        <v>4000</v>
      </c>
      <c r="E685" s="153">
        <f t="shared" si="231"/>
        <v>0</v>
      </c>
      <c r="F685" s="153">
        <f t="shared" si="231"/>
        <v>0</v>
      </c>
      <c r="G685" s="153">
        <f t="shared" si="231"/>
        <v>0</v>
      </c>
    </row>
    <row r="686" spans="1:7" s="138" customFormat="1">
      <c r="A686" s="175"/>
      <c r="B686" s="80"/>
      <c r="C686" s="51"/>
      <c r="D686" s="152"/>
      <c r="E686" s="152"/>
      <c r="F686" s="69"/>
      <c r="G686" s="69"/>
    </row>
    <row r="687" spans="1:7" s="138" customFormat="1" ht="25.5">
      <c r="A687" s="176"/>
      <c r="B687" s="177">
        <v>72</v>
      </c>
      <c r="C687" s="178" t="s">
        <v>391</v>
      </c>
      <c r="D687" s="152"/>
      <c r="E687" s="152"/>
      <c r="F687" s="69"/>
      <c r="G687" s="69"/>
    </row>
    <row r="688" spans="1:7" s="138" customFormat="1">
      <c r="A688" s="176"/>
      <c r="B688" s="177" t="s">
        <v>392</v>
      </c>
      <c r="C688" s="178" t="s">
        <v>283</v>
      </c>
      <c r="D688" s="69">
        <v>30000</v>
      </c>
      <c r="E688" s="69">
        <v>30000</v>
      </c>
      <c r="F688" s="69">
        <v>30000</v>
      </c>
      <c r="G688" s="70">
        <v>7500</v>
      </c>
    </row>
    <row r="689" spans="1:7" s="138" customFormat="1" ht="25.5">
      <c r="A689" s="176" t="s">
        <v>11</v>
      </c>
      <c r="B689" s="177">
        <v>72</v>
      </c>
      <c r="C689" s="178" t="s">
        <v>391</v>
      </c>
      <c r="D689" s="79">
        <f t="shared" ref="D689:G689" si="232">D688</f>
        <v>30000</v>
      </c>
      <c r="E689" s="79">
        <f t="shared" si="232"/>
        <v>30000</v>
      </c>
      <c r="F689" s="79">
        <f t="shared" ref="F689" si="233">F688</f>
        <v>30000</v>
      </c>
      <c r="G689" s="79">
        <f t="shared" si="232"/>
        <v>7500</v>
      </c>
    </row>
    <row r="690" spans="1:7" s="138" customFormat="1">
      <c r="A690" s="176"/>
      <c r="B690" s="177"/>
      <c r="C690" s="178"/>
      <c r="D690" s="152"/>
      <c r="E690" s="152"/>
      <c r="F690" s="152"/>
      <c r="G690" s="69"/>
    </row>
    <row r="691" spans="1:7" s="138" customFormat="1">
      <c r="A691" s="176"/>
      <c r="B691" s="177">
        <v>73</v>
      </c>
      <c r="C691" s="178" t="s">
        <v>484</v>
      </c>
      <c r="D691" s="152"/>
      <c r="E691" s="152"/>
      <c r="F691" s="69"/>
      <c r="G691" s="69"/>
    </row>
    <row r="692" spans="1:7" s="138" customFormat="1">
      <c r="A692" s="176"/>
      <c r="B692" s="177" t="s">
        <v>459</v>
      </c>
      <c r="C692" s="178" t="s">
        <v>283</v>
      </c>
      <c r="D692" s="152">
        <v>0</v>
      </c>
      <c r="E692" s="152">
        <v>0</v>
      </c>
      <c r="F692" s="152">
        <v>0</v>
      </c>
      <c r="G692" s="70">
        <v>20000</v>
      </c>
    </row>
    <row r="693" spans="1:7" s="138" customFormat="1">
      <c r="A693" s="176" t="s">
        <v>11</v>
      </c>
      <c r="B693" s="177">
        <v>73</v>
      </c>
      <c r="C693" s="178" t="s">
        <v>484</v>
      </c>
      <c r="D693" s="153">
        <f t="shared" ref="D693:G693" si="234">D692</f>
        <v>0</v>
      </c>
      <c r="E693" s="153">
        <f t="shared" si="234"/>
        <v>0</v>
      </c>
      <c r="F693" s="153">
        <f t="shared" si="234"/>
        <v>0</v>
      </c>
      <c r="G693" s="79">
        <f t="shared" si="234"/>
        <v>20000</v>
      </c>
    </row>
    <row r="694" spans="1:7" s="138" customFormat="1">
      <c r="A694" s="176"/>
      <c r="B694" s="177"/>
      <c r="C694" s="178"/>
      <c r="D694" s="152"/>
      <c r="E694" s="152"/>
      <c r="F694" s="152"/>
      <c r="G694" s="69"/>
    </row>
    <row r="695" spans="1:7" s="138" customFormat="1" ht="25.5">
      <c r="A695" s="176"/>
      <c r="B695" s="177">
        <v>74</v>
      </c>
      <c r="C695" s="178" t="s">
        <v>497</v>
      </c>
      <c r="D695" s="152"/>
      <c r="E695" s="152"/>
      <c r="F695" s="69"/>
      <c r="G695" s="69"/>
    </row>
    <row r="696" spans="1:7" s="138" customFormat="1">
      <c r="A696" s="176"/>
      <c r="B696" s="177" t="s">
        <v>460</v>
      </c>
      <c r="C696" s="178" t="s">
        <v>283</v>
      </c>
      <c r="D696" s="152">
        <v>0</v>
      </c>
      <c r="E696" s="152">
        <v>0</v>
      </c>
      <c r="F696" s="152">
        <v>0</v>
      </c>
      <c r="G696" s="70">
        <v>1400</v>
      </c>
    </row>
    <row r="697" spans="1:7" s="138" customFormat="1" ht="30" customHeight="1">
      <c r="A697" s="176" t="s">
        <v>11</v>
      </c>
      <c r="B697" s="177">
        <v>74</v>
      </c>
      <c r="C697" s="178" t="s">
        <v>497</v>
      </c>
      <c r="D697" s="153">
        <f t="shared" ref="D697:G697" si="235">D696</f>
        <v>0</v>
      </c>
      <c r="E697" s="153">
        <f t="shared" si="235"/>
        <v>0</v>
      </c>
      <c r="F697" s="153">
        <f t="shared" si="235"/>
        <v>0</v>
      </c>
      <c r="G697" s="79">
        <f t="shared" si="235"/>
        <v>1400</v>
      </c>
    </row>
    <row r="698" spans="1:7" s="138" customFormat="1">
      <c r="A698" s="176"/>
      <c r="B698" s="177"/>
      <c r="C698" s="178"/>
      <c r="D698" s="152"/>
      <c r="E698" s="152"/>
      <c r="F698" s="152"/>
      <c r="G698" s="69"/>
    </row>
    <row r="699" spans="1:7" s="138" customFormat="1" ht="13.5" customHeight="1">
      <c r="A699" s="176"/>
      <c r="B699" s="177">
        <v>75</v>
      </c>
      <c r="C699" s="178" t="s">
        <v>498</v>
      </c>
      <c r="D699" s="152"/>
      <c r="E699" s="152"/>
      <c r="F699" s="69"/>
      <c r="G699" s="69"/>
    </row>
    <row r="700" spans="1:7" s="138" customFormat="1">
      <c r="A700" s="176"/>
      <c r="B700" s="177" t="s">
        <v>499</v>
      </c>
      <c r="C700" s="178" t="s">
        <v>283</v>
      </c>
      <c r="D700" s="152">
        <v>0</v>
      </c>
      <c r="E700" s="152">
        <v>0</v>
      </c>
      <c r="F700" s="152">
        <v>0</v>
      </c>
      <c r="G700" s="70">
        <v>3000</v>
      </c>
    </row>
    <row r="701" spans="1:7" s="138" customFormat="1">
      <c r="A701" s="176" t="s">
        <v>11</v>
      </c>
      <c r="B701" s="177">
        <v>75</v>
      </c>
      <c r="C701" s="178" t="s">
        <v>498</v>
      </c>
      <c r="D701" s="153">
        <f t="shared" ref="D701:G701" si="236">D700</f>
        <v>0</v>
      </c>
      <c r="E701" s="153">
        <f t="shared" si="236"/>
        <v>0</v>
      </c>
      <c r="F701" s="153">
        <f t="shared" si="236"/>
        <v>0</v>
      </c>
      <c r="G701" s="79">
        <f t="shared" si="236"/>
        <v>3000</v>
      </c>
    </row>
    <row r="702" spans="1:7" s="138" customFormat="1">
      <c r="A702" s="176"/>
      <c r="B702" s="177"/>
      <c r="C702" s="178"/>
      <c r="D702" s="152"/>
      <c r="E702" s="152"/>
      <c r="F702" s="152"/>
      <c r="G702" s="69"/>
    </row>
    <row r="703" spans="1:7" s="138" customFormat="1" ht="27.75" customHeight="1">
      <c r="A703" s="176"/>
      <c r="B703" s="177">
        <v>76</v>
      </c>
      <c r="C703" s="178" t="s">
        <v>505</v>
      </c>
      <c r="D703" s="152"/>
      <c r="E703" s="152"/>
      <c r="F703" s="69"/>
      <c r="G703" s="69"/>
    </row>
    <row r="704" spans="1:7" s="138" customFormat="1" ht="16.5" customHeight="1">
      <c r="A704" s="234"/>
      <c r="B704" s="235" t="s">
        <v>500</v>
      </c>
      <c r="C704" s="236" t="s">
        <v>283</v>
      </c>
      <c r="D704" s="156">
        <v>0</v>
      </c>
      <c r="E704" s="156">
        <v>0</v>
      </c>
      <c r="F704" s="156">
        <v>0</v>
      </c>
      <c r="G704" s="70">
        <v>3000</v>
      </c>
    </row>
    <row r="705" spans="1:7" s="138" customFormat="1" ht="25.5">
      <c r="A705" s="176" t="s">
        <v>11</v>
      </c>
      <c r="B705" s="177">
        <v>76</v>
      </c>
      <c r="C705" s="178" t="s">
        <v>505</v>
      </c>
      <c r="D705" s="156">
        <f t="shared" ref="D705:G705" si="237">D704</f>
        <v>0</v>
      </c>
      <c r="E705" s="156">
        <f t="shared" si="237"/>
        <v>0</v>
      </c>
      <c r="F705" s="156">
        <f t="shared" si="237"/>
        <v>0</v>
      </c>
      <c r="G705" s="70">
        <f t="shared" si="237"/>
        <v>3000</v>
      </c>
    </row>
    <row r="706" spans="1:7" s="138" customFormat="1">
      <c r="A706" s="176"/>
      <c r="B706" s="177"/>
      <c r="C706" s="178"/>
      <c r="D706" s="152"/>
      <c r="E706" s="152"/>
      <c r="F706" s="152"/>
      <c r="G706" s="69"/>
    </row>
    <row r="707" spans="1:7" s="138" customFormat="1" ht="25.5">
      <c r="A707" s="176"/>
      <c r="B707" s="177">
        <v>77</v>
      </c>
      <c r="C707" s="178" t="s">
        <v>501</v>
      </c>
      <c r="D707" s="152"/>
      <c r="E707" s="152"/>
      <c r="F707" s="69"/>
      <c r="G707" s="69"/>
    </row>
    <row r="708" spans="1:7" s="138" customFormat="1">
      <c r="A708" s="176"/>
      <c r="B708" s="177" t="s">
        <v>502</v>
      </c>
      <c r="C708" s="178" t="s">
        <v>283</v>
      </c>
      <c r="D708" s="152">
        <v>0</v>
      </c>
      <c r="E708" s="152">
        <v>0</v>
      </c>
      <c r="F708" s="152">
        <v>0</v>
      </c>
      <c r="G708" s="70">
        <v>3000</v>
      </c>
    </row>
    <row r="709" spans="1:7" s="138" customFormat="1" ht="25.5">
      <c r="A709" s="176" t="s">
        <v>11</v>
      </c>
      <c r="B709" s="177">
        <v>77</v>
      </c>
      <c r="C709" s="178" t="s">
        <v>501</v>
      </c>
      <c r="D709" s="153">
        <f t="shared" ref="D709:G709" si="238">D708</f>
        <v>0</v>
      </c>
      <c r="E709" s="153">
        <f t="shared" si="238"/>
        <v>0</v>
      </c>
      <c r="F709" s="153">
        <f t="shared" si="238"/>
        <v>0</v>
      </c>
      <c r="G709" s="79">
        <f t="shared" si="238"/>
        <v>3000</v>
      </c>
    </row>
    <row r="710" spans="1:7">
      <c r="A710" s="44" t="s">
        <v>11</v>
      </c>
      <c r="B710" s="73">
        <v>48</v>
      </c>
      <c r="C710" s="51" t="s">
        <v>187</v>
      </c>
      <c r="D710" s="70">
        <f>D653+D657+D661+D665+D669+D673+D677+D681+D685+D689+D693+D697+D701+D705+D709</f>
        <v>141331</v>
      </c>
      <c r="E710" s="70">
        <f t="shared" ref="E710:G710" si="239">E653+E657+E661+E665+E669+E673+E677+E681+E685+E689+E693+E697+E701+E705+E709</f>
        <v>147800</v>
      </c>
      <c r="F710" s="70">
        <f t="shared" si="239"/>
        <v>147800</v>
      </c>
      <c r="G710" s="70">
        <f t="shared" si="239"/>
        <v>75379</v>
      </c>
    </row>
    <row r="711" spans="1:7" s="138" customFormat="1">
      <c r="A711" s="44"/>
      <c r="B711" s="80"/>
      <c r="C711" s="51"/>
      <c r="D711" s="69"/>
      <c r="E711" s="69"/>
      <c r="F711" s="69"/>
      <c r="G711" s="69"/>
    </row>
    <row r="712" spans="1:7">
      <c r="A712" s="44"/>
      <c r="B712" s="73">
        <v>49</v>
      </c>
      <c r="C712" s="51" t="s">
        <v>289</v>
      </c>
      <c r="D712" s="72"/>
      <c r="E712" s="72"/>
      <c r="F712" s="72"/>
      <c r="G712" s="72"/>
    </row>
    <row r="713" spans="1:7">
      <c r="A713" s="44"/>
      <c r="B713" s="80">
        <v>60</v>
      </c>
      <c r="C713" s="51" t="s">
        <v>290</v>
      </c>
      <c r="D713" s="72"/>
      <c r="E713" s="72"/>
      <c r="F713" s="72"/>
      <c r="G713" s="72"/>
    </row>
    <row r="714" spans="1:7">
      <c r="A714" s="44"/>
      <c r="B714" s="117" t="s">
        <v>308</v>
      </c>
      <c r="C714" s="51" t="s">
        <v>307</v>
      </c>
      <c r="D714" s="70">
        <v>20000</v>
      </c>
      <c r="E714" s="70">
        <v>20000</v>
      </c>
      <c r="F714" s="70">
        <v>20000</v>
      </c>
      <c r="G714" s="70">
        <v>20000</v>
      </c>
    </row>
    <row r="715" spans="1:7" s="138" customFormat="1">
      <c r="A715" s="44" t="s">
        <v>11</v>
      </c>
      <c r="B715" s="80">
        <v>60</v>
      </c>
      <c r="C715" s="51" t="s">
        <v>290</v>
      </c>
      <c r="D715" s="70">
        <f t="shared" ref="D715:G715" si="240">D714</f>
        <v>20000</v>
      </c>
      <c r="E715" s="70">
        <f t="shared" si="240"/>
        <v>20000</v>
      </c>
      <c r="F715" s="70">
        <f t="shared" ref="F715" si="241">F714</f>
        <v>20000</v>
      </c>
      <c r="G715" s="70">
        <f t="shared" si="240"/>
        <v>20000</v>
      </c>
    </row>
    <row r="716" spans="1:7" s="138" customFormat="1">
      <c r="A716" s="44"/>
      <c r="B716" s="80"/>
      <c r="C716" s="51"/>
      <c r="D716" s="152"/>
      <c r="E716" s="69"/>
      <c r="F716" s="69"/>
      <c r="G716" s="69"/>
    </row>
    <row r="717" spans="1:7" ht="15" customHeight="1">
      <c r="A717" s="44"/>
      <c r="B717" s="80">
        <v>61</v>
      </c>
      <c r="C717" s="51" t="s">
        <v>334</v>
      </c>
      <c r="D717" s="72"/>
      <c r="E717" s="72"/>
      <c r="F717" s="72"/>
      <c r="G717" s="72"/>
    </row>
    <row r="718" spans="1:7">
      <c r="A718" s="44"/>
      <c r="B718" s="117" t="s">
        <v>335</v>
      </c>
      <c r="C718" s="51" t="s">
        <v>307</v>
      </c>
      <c r="D718" s="70">
        <v>5000</v>
      </c>
      <c r="E718" s="70">
        <v>6000</v>
      </c>
      <c r="F718" s="70">
        <v>6000</v>
      </c>
      <c r="G718" s="156">
        <v>0</v>
      </c>
    </row>
    <row r="719" spans="1:7" s="138" customFormat="1" ht="16.5" customHeight="1">
      <c r="A719" s="44" t="s">
        <v>11</v>
      </c>
      <c r="B719" s="80">
        <v>61</v>
      </c>
      <c r="C719" s="51" t="s">
        <v>334</v>
      </c>
      <c r="D719" s="70">
        <f t="shared" ref="D719:G719" si="242">D718</f>
        <v>5000</v>
      </c>
      <c r="E719" s="70">
        <f t="shared" si="242"/>
        <v>6000</v>
      </c>
      <c r="F719" s="70">
        <f t="shared" ref="F719" si="243">F718</f>
        <v>6000</v>
      </c>
      <c r="G719" s="156">
        <f t="shared" si="242"/>
        <v>0</v>
      </c>
    </row>
    <row r="720" spans="1:7" s="138" customFormat="1">
      <c r="A720" s="44"/>
      <c r="B720" s="80"/>
      <c r="C720" s="51"/>
      <c r="D720" s="152"/>
      <c r="E720" s="152"/>
      <c r="F720" s="152"/>
      <c r="G720" s="69"/>
    </row>
    <row r="721" spans="1:7" ht="15" customHeight="1">
      <c r="A721" s="44"/>
      <c r="B721" s="80">
        <v>62</v>
      </c>
      <c r="C721" s="51" t="s">
        <v>361</v>
      </c>
      <c r="D721" s="72"/>
      <c r="E721" s="152"/>
      <c r="F721" s="152"/>
      <c r="G721" s="72"/>
    </row>
    <row r="722" spans="1:7">
      <c r="A722" s="44"/>
      <c r="B722" s="117" t="s">
        <v>362</v>
      </c>
      <c r="C722" s="51" t="s">
        <v>283</v>
      </c>
      <c r="D722" s="70">
        <v>20000</v>
      </c>
      <c r="E722" s="70">
        <v>10000</v>
      </c>
      <c r="F722" s="70">
        <v>10000</v>
      </c>
      <c r="G722" s="156">
        <v>0</v>
      </c>
    </row>
    <row r="723" spans="1:7" s="138" customFormat="1" ht="16.5" customHeight="1">
      <c r="A723" s="44" t="s">
        <v>11</v>
      </c>
      <c r="B723" s="80">
        <v>62</v>
      </c>
      <c r="C723" s="51" t="s">
        <v>361</v>
      </c>
      <c r="D723" s="70">
        <f t="shared" ref="D723:G723" si="244">D722</f>
        <v>20000</v>
      </c>
      <c r="E723" s="70">
        <f t="shared" si="244"/>
        <v>10000</v>
      </c>
      <c r="F723" s="70">
        <f t="shared" ref="F723" si="245">F722</f>
        <v>10000</v>
      </c>
      <c r="G723" s="156">
        <f t="shared" si="244"/>
        <v>0</v>
      </c>
    </row>
    <row r="724" spans="1:7" s="138" customFormat="1" ht="16.5" customHeight="1">
      <c r="A724" s="44"/>
      <c r="B724" s="80"/>
      <c r="C724" s="51"/>
      <c r="D724" s="152"/>
      <c r="E724" s="69"/>
      <c r="F724" s="69"/>
      <c r="G724" s="69"/>
    </row>
    <row r="725" spans="1:7" ht="15" customHeight="1">
      <c r="A725" s="44"/>
      <c r="B725" s="80">
        <v>63</v>
      </c>
      <c r="C725" s="51" t="s">
        <v>461</v>
      </c>
      <c r="D725" s="72"/>
      <c r="E725" s="152"/>
      <c r="F725" s="152"/>
      <c r="G725" s="72"/>
    </row>
    <row r="726" spans="1:7">
      <c r="A726" s="44"/>
      <c r="B726" s="117" t="s">
        <v>462</v>
      </c>
      <c r="C726" s="51" t="s">
        <v>283</v>
      </c>
      <c r="D726" s="70">
        <v>20000</v>
      </c>
      <c r="E726" s="70">
        <v>10000</v>
      </c>
      <c r="F726" s="70">
        <v>10000</v>
      </c>
      <c r="G726" s="156">
        <v>0</v>
      </c>
    </row>
    <row r="727" spans="1:7" s="138" customFormat="1" ht="16.5" customHeight="1">
      <c r="A727" s="44" t="s">
        <v>11</v>
      </c>
      <c r="B727" s="80">
        <v>63</v>
      </c>
      <c r="C727" s="51" t="s">
        <v>461</v>
      </c>
      <c r="D727" s="70">
        <f t="shared" ref="D727:G727" si="246">D726</f>
        <v>20000</v>
      </c>
      <c r="E727" s="70">
        <f t="shared" si="246"/>
        <v>10000</v>
      </c>
      <c r="F727" s="70">
        <f t="shared" si="246"/>
        <v>10000</v>
      </c>
      <c r="G727" s="156">
        <f t="shared" si="246"/>
        <v>0</v>
      </c>
    </row>
    <row r="728" spans="1:7">
      <c r="A728" s="44" t="s">
        <v>11</v>
      </c>
      <c r="B728" s="73">
        <v>49</v>
      </c>
      <c r="C728" s="51" t="s">
        <v>289</v>
      </c>
      <c r="D728" s="79">
        <f>D715+D719+D723+D727</f>
        <v>65000</v>
      </c>
      <c r="E728" s="79">
        <f t="shared" ref="E728:G728" si="247">E715+E719+E723+E727</f>
        <v>46000</v>
      </c>
      <c r="F728" s="79">
        <f t="shared" si="247"/>
        <v>46000</v>
      </c>
      <c r="G728" s="79">
        <f t="shared" si="247"/>
        <v>20000</v>
      </c>
    </row>
    <row r="729" spans="1:7" s="138" customFormat="1">
      <c r="A729" s="44"/>
      <c r="B729" s="80"/>
      <c r="C729" s="51"/>
      <c r="D729" s="69"/>
      <c r="E729" s="69"/>
      <c r="F729" s="69"/>
      <c r="G729" s="69"/>
    </row>
    <row r="730" spans="1:7">
      <c r="A730" s="44"/>
      <c r="B730" s="73">
        <v>50</v>
      </c>
      <c r="C730" s="51" t="s">
        <v>296</v>
      </c>
      <c r="D730" s="72"/>
      <c r="E730" s="72"/>
      <c r="F730" s="72"/>
      <c r="G730" s="72"/>
    </row>
    <row r="731" spans="1:7" s="138" customFormat="1" ht="42.75" customHeight="1">
      <c r="A731" s="44"/>
      <c r="B731" s="80">
        <v>61</v>
      </c>
      <c r="C731" s="51" t="s">
        <v>330</v>
      </c>
      <c r="D731" s="69"/>
      <c r="E731" s="69"/>
      <c r="F731" s="69"/>
      <c r="G731" s="69"/>
    </row>
    <row r="732" spans="1:7" s="138" customFormat="1">
      <c r="A732" s="44"/>
      <c r="B732" s="117" t="s">
        <v>331</v>
      </c>
      <c r="C732" s="51" t="s">
        <v>283</v>
      </c>
      <c r="D732" s="70">
        <v>5000</v>
      </c>
      <c r="E732" s="70">
        <v>7500</v>
      </c>
      <c r="F732" s="70">
        <v>7500</v>
      </c>
      <c r="G732" s="70">
        <v>5000</v>
      </c>
    </row>
    <row r="733" spans="1:7" s="138" customFormat="1" ht="41.25" customHeight="1">
      <c r="A733" s="44" t="s">
        <v>11</v>
      </c>
      <c r="B733" s="80">
        <v>61</v>
      </c>
      <c r="C733" s="51" t="s">
        <v>330</v>
      </c>
      <c r="D733" s="79">
        <f t="shared" ref="D733:G733" si="248">D732</f>
        <v>5000</v>
      </c>
      <c r="E733" s="79">
        <f t="shared" si="248"/>
        <v>7500</v>
      </c>
      <c r="F733" s="79">
        <f t="shared" si="248"/>
        <v>7500</v>
      </c>
      <c r="G733" s="79">
        <f t="shared" si="248"/>
        <v>5000</v>
      </c>
    </row>
    <row r="734" spans="1:7" s="138" customFormat="1" ht="12" customHeight="1">
      <c r="A734" s="44"/>
      <c r="B734" s="80"/>
      <c r="C734" s="51"/>
      <c r="D734" s="174"/>
      <c r="E734" s="174"/>
      <c r="F734" s="133"/>
      <c r="G734" s="133"/>
    </row>
    <row r="735" spans="1:7" s="138" customFormat="1" ht="25.5">
      <c r="A735" s="44"/>
      <c r="B735" s="80">
        <v>62</v>
      </c>
      <c r="C735" s="51" t="s">
        <v>408</v>
      </c>
      <c r="D735" s="69"/>
      <c r="E735" s="69"/>
      <c r="F735" s="69"/>
      <c r="G735" s="69"/>
    </row>
    <row r="736" spans="1:7" s="138" customFormat="1">
      <c r="A736" s="44"/>
      <c r="B736" s="117" t="s">
        <v>409</v>
      </c>
      <c r="C736" s="51" t="s">
        <v>283</v>
      </c>
      <c r="D736" s="152">
        <v>0</v>
      </c>
      <c r="E736" s="69">
        <v>10000</v>
      </c>
      <c r="F736" s="69">
        <v>10000</v>
      </c>
      <c r="G736" s="69">
        <v>7500</v>
      </c>
    </row>
    <row r="737" spans="1:7" s="138" customFormat="1" ht="25.5">
      <c r="A737" s="44" t="s">
        <v>11</v>
      </c>
      <c r="B737" s="80">
        <v>62</v>
      </c>
      <c r="C737" s="51" t="s">
        <v>408</v>
      </c>
      <c r="D737" s="153">
        <f t="shared" ref="D737:G737" si="249">D736</f>
        <v>0</v>
      </c>
      <c r="E737" s="79">
        <f t="shared" si="249"/>
        <v>10000</v>
      </c>
      <c r="F737" s="79">
        <f t="shared" si="249"/>
        <v>10000</v>
      </c>
      <c r="G737" s="79">
        <f t="shared" si="249"/>
        <v>7500</v>
      </c>
    </row>
    <row r="738" spans="1:7" s="138" customFormat="1">
      <c r="A738" s="44"/>
      <c r="B738" s="80"/>
      <c r="C738" s="51"/>
      <c r="D738" s="174"/>
      <c r="E738" s="174"/>
      <c r="F738" s="174"/>
      <c r="G738" s="133"/>
    </row>
    <row r="739" spans="1:7" s="138" customFormat="1" ht="27" customHeight="1">
      <c r="A739" s="44"/>
      <c r="B739" s="80">
        <v>63</v>
      </c>
      <c r="C739" s="51" t="s">
        <v>495</v>
      </c>
      <c r="D739" s="69"/>
      <c r="E739" s="69"/>
      <c r="F739" s="69"/>
      <c r="G739" s="69"/>
    </row>
    <row r="740" spans="1:7" s="138" customFormat="1">
      <c r="A740" s="44"/>
      <c r="B740" s="117" t="s">
        <v>496</v>
      </c>
      <c r="C740" s="51" t="s">
        <v>283</v>
      </c>
      <c r="D740" s="152">
        <v>0</v>
      </c>
      <c r="E740" s="152">
        <v>0</v>
      </c>
      <c r="F740" s="152">
        <v>0</v>
      </c>
      <c r="G740" s="69">
        <v>5000</v>
      </c>
    </row>
    <row r="741" spans="1:7" s="138" customFormat="1" ht="27.75" customHeight="1">
      <c r="A741" s="44" t="s">
        <v>11</v>
      </c>
      <c r="B741" s="80">
        <v>63</v>
      </c>
      <c r="C741" s="51" t="s">
        <v>495</v>
      </c>
      <c r="D741" s="153">
        <f t="shared" ref="D741:G741" si="250">D740</f>
        <v>0</v>
      </c>
      <c r="E741" s="153">
        <f t="shared" si="250"/>
        <v>0</v>
      </c>
      <c r="F741" s="153">
        <f t="shared" si="250"/>
        <v>0</v>
      </c>
      <c r="G741" s="79">
        <f t="shared" si="250"/>
        <v>5000</v>
      </c>
    </row>
    <row r="742" spans="1:7">
      <c r="A742" s="54" t="s">
        <v>11</v>
      </c>
      <c r="B742" s="237">
        <v>50</v>
      </c>
      <c r="C742" s="139" t="s">
        <v>296</v>
      </c>
      <c r="D742" s="79">
        <f>D733+D737+D741</f>
        <v>5000</v>
      </c>
      <c r="E742" s="79">
        <f t="shared" ref="E742:G742" si="251">E733+E737+E741</f>
        <v>17500</v>
      </c>
      <c r="F742" s="79">
        <f t="shared" si="251"/>
        <v>17500</v>
      </c>
      <c r="G742" s="79">
        <f t="shared" si="251"/>
        <v>17500</v>
      </c>
    </row>
    <row r="743" spans="1:7" s="138" customFormat="1">
      <c r="A743" s="44"/>
      <c r="B743" s="86"/>
      <c r="C743" s="46"/>
      <c r="D743" s="72"/>
      <c r="E743" s="72"/>
      <c r="F743" s="72"/>
      <c r="G743" s="72"/>
    </row>
    <row r="744" spans="1:7" s="138" customFormat="1" ht="17.25" customHeight="1">
      <c r="A744" s="44"/>
      <c r="B744" s="118">
        <v>72</v>
      </c>
      <c r="C744" s="63" t="s">
        <v>67</v>
      </c>
      <c r="D744" s="72"/>
      <c r="E744" s="72"/>
      <c r="F744" s="72"/>
      <c r="G744" s="72"/>
    </row>
    <row r="745" spans="1:7" s="138" customFormat="1" ht="15" customHeight="1">
      <c r="A745" s="44"/>
      <c r="B745" s="118">
        <v>44</v>
      </c>
      <c r="C745" s="63" t="s">
        <v>15</v>
      </c>
      <c r="D745" s="72"/>
      <c r="E745" s="72"/>
      <c r="F745" s="72"/>
      <c r="G745" s="72"/>
    </row>
    <row r="746" spans="1:7" s="138" customFormat="1" ht="18.75" customHeight="1">
      <c r="A746" s="44"/>
      <c r="B746" s="129" t="s">
        <v>72</v>
      </c>
      <c r="C746" s="66" t="s">
        <v>71</v>
      </c>
      <c r="D746" s="70">
        <v>9999</v>
      </c>
      <c r="E746" s="70">
        <v>7300</v>
      </c>
      <c r="F746" s="70">
        <v>7300</v>
      </c>
      <c r="G746" s="156">
        <v>0</v>
      </c>
    </row>
    <row r="747" spans="1:7" s="138" customFormat="1" ht="15" customHeight="1">
      <c r="A747" s="44" t="s">
        <v>11</v>
      </c>
      <c r="B747" s="118">
        <v>44</v>
      </c>
      <c r="C747" s="63" t="s">
        <v>15</v>
      </c>
      <c r="D747" s="70">
        <f>D746</f>
        <v>9999</v>
      </c>
      <c r="E747" s="70">
        <f t="shared" ref="E747:G747" si="252">E746</f>
        <v>7300</v>
      </c>
      <c r="F747" s="70">
        <f t="shared" si="252"/>
        <v>7300</v>
      </c>
      <c r="G747" s="156">
        <f t="shared" si="252"/>
        <v>0</v>
      </c>
    </row>
    <row r="748" spans="1:7" s="138" customFormat="1" ht="15" customHeight="1">
      <c r="A748" s="44" t="s">
        <v>11</v>
      </c>
      <c r="B748" s="118">
        <v>72</v>
      </c>
      <c r="C748" s="63" t="s">
        <v>67</v>
      </c>
      <c r="D748" s="70">
        <f t="shared" ref="D748" si="253">D747</f>
        <v>9999</v>
      </c>
      <c r="E748" s="70">
        <f t="shared" ref="E748:G748" si="254">E747</f>
        <v>7300</v>
      </c>
      <c r="F748" s="70">
        <f t="shared" si="254"/>
        <v>7300</v>
      </c>
      <c r="G748" s="156">
        <f t="shared" si="254"/>
        <v>0</v>
      </c>
    </row>
    <row r="749" spans="1:7" s="138" customFormat="1">
      <c r="A749" s="44"/>
      <c r="B749" s="118"/>
      <c r="C749" s="63"/>
      <c r="D749" s="69"/>
      <c r="E749" s="69"/>
      <c r="F749" s="69"/>
      <c r="G749" s="69"/>
    </row>
    <row r="750" spans="1:7" s="138" customFormat="1">
      <c r="A750" s="44"/>
      <c r="B750" s="118">
        <v>73</v>
      </c>
      <c r="C750" s="94" t="s">
        <v>155</v>
      </c>
      <c r="D750" s="69"/>
      <c r="E750" s="69"/>
      <c r="F750" s="69"/>
      <c r="G750" s="69"/>
    </row>
    <row r="751" spans="1:7" s="138" customFormat="1" ht="27" customHeight="1">
      <c r="A751" s="44"/>
      <c r="B751" s="118">
        <v>31</v>
      </c>
      <c r="C751" s="94" t="s">
        <v>397</v>
      </c>
      <c r="D751" s="69"/>
      <c r="E751" s="69"/>
      <c r="F751" s="69"/>
      <c r="G751" s="69"/>
    </row>
    <row r="752" spans="1:7" s="138" customFormat="1">
      <c r="A752" s="44"/>
      <c r="B752" s="129" t="s">
        <v>394</v>
      </c>
      <c r="C752" s="178" t="s">
        <v>283</v>
      </c>
      <c r="D752" s="152">
        <v>0</v>
      </c>
      <c r="E752" s="69">
        <v>50000</v>
      </c>
      <c r="F752" s="69">
        <v>50000</v>
      </c>
      <c r="G752" s="70">
        <v>15000</v>
      </c>
    </row>
    <row r="753" spans="1:7" s="138" customFormat="1" ht="29.25" customHeight="1">
      <c r="A753" s="44" t="s">
        <v>11</v>
      </c>
      <c r="B753" s="118">
        <v>31</v>
      </c>
      <c r="C753" s="94" t="s">
        <v>397</v>
      </c>
      <c r="D753" s="153">
        <f t="shared" ref="D753:G753" si="255">D752</f>
        <v>0</v>
      </c>
      <c r="E753" s="79">
        <f t="shared" si="255"/>
        <v>50000</v>
      </c>
      <c r="F753" s="79">
        <f t="shared" si="255"/>
        <v>50000</v>
      </c>
      <c r="G753" s="70">
        <f t="shared" si="255"/>
        <v>15000</v>
      </c>
    </row>
    <row r="754" spans="1:7" s="138" customFormat="1">
      <c r="A754" s="44"/>
      <c r="B754" s="118"/>
      <c r="C754" s="94"/>
      <c r="D754" s="69"/>
      <c r="E754" s="69"/>
      <c r="F754" s="69"/>
      <c r="G754" s="69"/>
    </row>
    <row r="755" spans="1:7" s="138" customFormat="1" ht="15" customHeight="1">
      <c r="A755" s="44"/>
      <c r="B755" s="129">
        <v>45</v>
      </c>
      <c r="C755" s="95" t="s">
        <v>184</v>
      </c>
      <c r="D755" s="69"/>
      <c r="E755" s="69"/>
      <c r="F755" s="69"/>
      <c r="G755" s="69"/>
    </row>
    <row r="756" spans="1:7" s="138" customFormat="1" ht="15" customHeight="1">
      <c r="A756" s="44"/>
      <c r="B756" s="129" t="s">
        <v>179</v>
      </c>
      <c r="C756" s="95" t="s">
        <v>180</v>
      </c>
      <c r="D756" s="152">
        <v>0</v>
      </c>
      <c r="E756" s="69">
        <v>20000</v>
      </c>
      <c r="F756" s="69">
        <v>20000</v>
      </c>
      <c r="G756" s="152">
        <v>0</v>
      </c>
    </row>
    <row r="757" spans="1:7" s="138" customFormat="1" ht="15" customHeight="1">
      <c r="A757" s="44"/>
      <c r="B757" s="129" t="s">
        <v>398</v>
      </c>
      <c r="C757" s="95" t="s">
        <v>399</v>
      </c>
      <c r="D757" s="69">
        <v>85000</v>
      </c>
      <c r="E757" s="152">
        <v>0</v>
      </c>
      <c r="F757" s="152">
        <v>0</v>
      </c>
      <c r="G757" s="152">
        <v>0</v>
      </c>
    </row>
    <row r="758" spans="1:7" s="138" customFormat="1" ht="15" customHeight="1">
      <c r="A758" s="44" t="s">
        <v>11</v>
      </c>
      <c r="B758" s="129">
        <v>45</v>
      </c>
      <c r="C758" s="95" t="s">
        <v>184</v>
      </c>
      <c r="D758" s="79">
        <f t="shared" ref="D758:G758" si="256">SUM(D756:D757)</f>
        <v>85000</v>
      </c>
      <c r="E758" s="79">
        <f t="shared" si="256"/>
        <v>20000</v>
      </c>
      <c r="F758" s="79">
        <f t="shared" si="256"/>
        <v>20000</v>
      </c>
      <c r="G758" s="153">
        <f t="shared" si="256"/>
        <v>0</v>
      </c>
    </row>
    <row r="759" spans="1:7" s="138" customFormat="1" ht="15" customHeight="1">
      <c r="A759" s="44"/>
      <c r="B759" s="129"/>
      <c r="C759" s="95"/>
      <c r="D759" s="69"/>
      <c r="E759" s="69"/>
      <c r="F759" s="69"/>
      <c r="G759" s="69"/>
    </row>
    <row r="760" spans="1:7" s="138" customFormat="1" ht="15" customHeight="1">
      <c r="A760" s="44"/>
      <c r="B760" s="129">
        <v>48</v>
      </c>
      <c r="C760" s="95" t="s">
        <v>23</v>
      </c>
      <c r="D760" s="69"/>
      <c r="E760" s="69"/>
      <c r="F760" s="69"/>
      <c r="G760" s="69"/>
    </row>
    <row r="761" spans="1:7" s="138" customFormat="1" ht="15" customHeight="1">
      <c r="A761" s="44"/>
      <c r="B761" s="129" t="s">
        <v>181</v>
      </c>
      <c r="C761" s="95" t="s">
        <v>182</v>
      </c>
      <c r="D761" s="69">
        <v>459375</v>
      </c>
      <c r="E761" s="69">
        <v>500000</v>
      </c>
      <c r="F761" s="69">
        <v>500000</v>
      </c>
      <c r="G761" s="152">
        <v>0</v>
      </c>
    </row>
    <row r="762" spans="1:7" s="138" customFormat="1" ht="15" customHeight="1">
      <c r="A762" s="44"/>
      <c r="B762" s="129" t="s">
        <v>222</v>
      </c>
      <c r="C762" s="95" t="s">
        <v>221</v>
      </c>
      <c r="D762" s="70">
        <v>60000</v>
      </c>
      <c r="E762" s="156">
        <v>0</v>
      </c>
      <c r="F762" s="152">
        <v>0</v>
      </c>
      <c r="G762" s="156">
        <v>0</v>
      </c>
    </row>
    <row r="763" spans="1:7" s="138" customFormat="1" ht="15" customHeight="1">
      <c r="A763" s="44" t="s">
        <v>11</v>
      </c>
      <c r="B763" s="129">
        <v>48</v>
      </c>
      <c r="C763" s="95" t="s">
        <v>23</v>
      </c>
      <c r="D763" s="70">
        <f t="shared" ref="D763:G763" si="257">SUM(D761:D762)</f>
        <v>519375</v>
      </c>
      <c r="E763" s="70">
        <f t="shared" si="257"/>
        <v>500000</v>
      </c>
      <c r="F763" s="79">
        <f t="shared" si="257"/>
        <v>500000</v>
      </c>
      <c r="G763" s="156">
        <f t="shared" si="257"/>
        <v>0</v>
      </c>
    </row>
    <row r="764" spans="1:7" s="138" customFormat="1" ht="15" customHeight="1">
      <c r="A764" s="44" t="s">
        <v>11</v>
      </c>
      <c r="B764" s="118">
        <v>73</v>
      </c>
      <c r="C764" s="94" t="s">
        <v>155</v>
      </c>
      <c r="D764" s="79">
        <f t="shared" ref="D764:G764" si="258">D758+D763+D753</f>
        <v>604375</v>
      </c>
      <c r="E764" s="79">
        <f t="shared" si="258"/>
        <v>570000</v>
      </c>
      <c r="F764" s="79">
        <f t="shared" si="258"/>
        <v>570000</v>
      </c>
      <c r="G764" s="79">
        <f t="shared" si="258"/>
        <v>15000</v>
      </c>
    </row>
    <row r="765" spans="1:7" s="138" customFormat="1">
      <c r="A765" s="44"/>
      <c r="B765" s="118"/>
      <c r="C765" s="63"/>
      <c r="D765" s="69"/>
      <c r="E765" s="69"/>
      <c r="F765" s="69"/>
      <c r="G765" s="69"/>
    </row>
    <row r="766" spans="1:7" s="138" customFormat="1" ht="32.25" customHeight="1">
      <c r="A766" s="44"/>
      <c r="B766" s="118">
        <v>76</v>
      </c>
      <c r="C766" s="63" t="s">
        <v>281</v>
      </c>
      <c r="D766" s="69"/>
      <c r="E766" s="69"/>
      <c r="F766" s="69"/>
      <c r="G766" s="69"/>
    </row>
    <row r="767" spans="1:7" s="138" customFormat="1">
      <c r="A767" s="44"/>
      <c r="B767" s="118" t="s">
        <v>282</v>
      </c>
      <c r="C767" s="63" t="s">
        <v>283</v>
      </c>
      <c r="D767" s="156">
        <v>0</v>
      </c>
      <c r="E767" s="70">
        <v>25000</v>
      </c>
      <c r="F767" s="70">
        <v>25000</v>
      </c>
      <c r="G767" s="70">
        <v>40000</v>
      </c>
    </row>
    <row r="768" spans="1:7" s="138" customFormat="1" ht="30.75" customHeight="1">
      <c r="A768" s="44" t="s">
        <v>11</v>
      </c>
      <c r="B768" s="118">
        <v>76</v>
      </c>
      <c r="C768" s="63" t="s">
        <v>281</v>
      </c>
      <c r="D768" s="156">
        <f t="shared" ref="D768:G768" si="259">D767</f>
        <v>0</v>
      </c>
      <c r="E768" s="70">
        <f t="shared" si="259"/>
        <v>25000</v>
      </c>
      <c r="F768" s="70">
        <f t="shared" si="259"/>
        <v>25000</v>
      </c>
      <c r="G768" s="70">
        <f t="shared" si="259"/>
        <v>40000</v>
      </c>
    </row>
    <row r="769" spans="1:7" s="138" customFormat="1">
      <c r="A769" s="44"/>
      <c r="B769" s="116"/>
      <c r="C769" s="51"/>
      <c r="D769" s="69"/>
      <c r="E769" s="69"/>
      <c r="F769" s="69"/>
      <c r="G769" s="69"/>
    </row>
    <row r="770" spans="1:7" s="138" customFormat="1" ht="25.5">
      <c r="A770" s="44"/>
      <c r="B770" s="118">
        <v>84</v>
      </c>
      <c r="C770" s="63" t="s">
        <v>332</v>
      </c>
      <c r="D770" s="69"/>
      <c r="E770" s="69"/>
      <c r="F770" s="69"/>
      <c r="G770" s="69"/>
    </row>
    <row r="771" spans="1:7" s="138" customFormat="1">
      <c r="A771" s="44"/>
      <c r="B771" s="118" t="s">
        <v>333</v>
      </c>
      <c r="C771" s="63" t="s">
        <v>283</v>
      </c>
      <c r="D771" s="69">
        <v>60000</v>
      </c>
      <c r="E771" s="69">
        <v>90000</v>
      </c>
      <c r="F771" s="69">
        <v>90000</v>
      </c>
      <c r="G771" s="152">
        <v>0</v>
      </c>
    </row>
    <row r="772" spans="1:7" s="138" customFormat="1" ht="25.5">
      <c r="A772" s="44" t="s">
        <v>11</v>
      </c>
      <c r="B772" s="118">
        <v>84</v>
      </c>
      <c r="C772" s="63" t="s">
        <v>332</v>
      </c>
      <c r="D772" s="79">
        <f t="shared" ref="D772:F772" si="260">D771</f>
        <v>60000</v>
      </c>
      <c r="E772" s="79">
        <f t="shared" si="260"/>
        <v>90000</v>
      </c>
      <c r="F772" s="79">
        <f t="shared" si="260"/>
        <v>90000</v>
      </c>
      <c r="G772" s="153">
        <f t="shared" ref="G772" si="261">G771</f>
        <v>0</v>
      </c>
    </row>
    <row r="773" spans="1:7" s="138" customFormat="1">
      <c r="A773" s="44"/>
      <c r="B773" s="118"/>
      <c r="C773" s="63"/>
      <c r="D773" s="69"/>
      <c r="E773" s="69"/>
      <c r="F773" s="69"/>
      <c r="G773" s="69"/>
    </row>
    <row r="774" spans="1:7" s="138" customFormat="1" ht="15" customHeight="1">
      <c r="A774" s="44"/>
      <c r="B774" s="118">
        <v>86</v>
      </c>
      <c r="C774" s="63" t="s">
        <v>406</v>
      </c>
      <c r="D774" s="69"/>
      <c r="E774" s="69"/>
      <c r="F774" s="69"/>
      <c r="G774" s="69"/>
    </row>
    <row r="775" spans="1:7" s="138" customFormat="1" ht="15" customHeight="1">
      <c r="A775" s="44"/>
      <c r="B775" s="118" t="s">
        <v>407</v>
      </c>
      <c r="C775" s="63" t="s">
        <v>283</v>
      </c>
      <c r="D775" s="152">
        <v>0</v>
      </c>
      <c r="E775" s="69">
        <v>684</v>
      </c>
      <c r="F775" s="69">
        <v>684</v>
      </c>
      <c r="G775" s="152">
        <v>0</v>
      </c>
    </row>
    <row r="776" spans="1:7" s="138" customFormat="1" ht="15" customHeight="1">
      <c r="A776" s="44" t="s">
        <v>11</v>
      </c>
      <c r="B776" s="118">
        <v>86</v>
      </c>
      <c r="C776" s="63" t="s">
        <v>406</v>
      </c>
      <c r="D776" s="153">
        <f t="shared" ref="D776:G776" si="262">D775</f>
        <v>0</v>
      </c>
      <c r="E776" s="79">
        <f t="shared" si="262"/>
        <v>684</v>
      </c>
      <c r="F776" s="79">
        <f t="shared" si="262"/>
        <v>684</v>
      </c>
      <c r="G776" s="153">
        <f t="shared" si="262"/>
        <v>0</v>
      </c>
    </row>
    <row r="777" spans="1:7" s="138" customFormat="1" ht="15" customHeight="1">
      <c r="A777" s="44" t="s">
        <v>11</v>
      </c>
      <c r="B777" s="86">
        <v>3.0510000000000002</v>
      </c>
      <c r="C777" s="46" t="s">
        <v>34</v>
      </c>
      <c r="D777" s="70">
        <f>D748+D764+D768+D742+D710+D728+D648+D617+D559+D772+D776</f>
        <v>2919324</v>
      </c>
      <c r="E777" s="70">
        <f t="shared" ref="E777:G777" si="263">E748+E764+E768+E742+E710+E728+E648+E617+E559+E772+E776</f>
        <v>2218699</v>
      </c>
      <c r="F777" s="70">
        <f t="shared" si="263"/>
        <v>2218699</v>
      </c>
      <c r="G777" s="70">
        <f t="shared" si="263"/>
        <v>2591070</v>
      </c>
    </row>
    <row r="778" spans="1:7" s="138" customFormat="1" ht="15" customHeight="1">
      <c r="A778" s="44"/>
      <c r="B778" s="86"/>
      <c r="C778" s="46"/>
      <c r="D778" s="69"/>
      <c r="E778" s="69"/>
      <c r="F778" s="69"/>
      <c r="G778" s="69"/>
    </row>
    <row r="779" spans="1:7" s="138" customFormat="1" ht="15" customHeight="1">
      <c r="A779" s="44"/>
      <c r="B779" s="86">
        <v>3.7959999999999998</v>
      </c>
      <c r="C779" s="46" t="s">
        <v>479</v>
      </c>
      <c r="D779" s="69"/>
      <c r="E779" s="69"/>
      <c r="F779" s="69"/>
      <c r="G779" s="69"/>
    </row>
    <row r="780" spans="1:7" s="138" customFormat="1" ht="15" customHeight="1">
      <c r="A780" s="44"/>
      <c r="B780" s="118">
        <v>60</v>
      </c>
      <c r="C780" s="63" t="s">
        <v>480</v>
      </c>
      <c r="D780" s="69"/>
      <c r="E780" s="69"/>
      <c r="F780" s="69"/>
      <c r="G780" s="69"/>
    </row>
    <row r="781" spans="1:7" s="138" customFormat="1" ht="15" customHeight="1">
      <c r="A781" s="44"/>
      <c r="B781" s="118" t="s">
        <v>481</v>
      </c>
      <c r="C781" s="63" t="s">
        <v>283</v>
      </c>
      <c r="D781" s="152">
        <v>0</v>
      </c>
      <c r="E781" s="152">
        <v>0</v>
      </c>
      <c r="F781" s="152">
        <v>0</v>
      </c>
      <c r="G781" s="69">
        <v>4679</v>
      </c>
    </row>
    <row r="782" spans="1:7" s="138" customFormat="1" ht="15" customHeight="1">
      <c r="A782" s="44" t="s">
        <v>11</v>
      </c>
      <c r="B782" s="118">
        <v>60</v>
      </c>
      <c r="C782" s="63" t="s">
        <v>480</v>
      </c>
      <c r="D782" s="153">
        <f>D781</f>
        <v>0</v>
      </c>
      <c r="E782" s="153">
        <f t="shared" ref="E782:G783" si="264">E781</f>
        <v>0</v>
      </c>
      <c r="F782" s="153">
        <f t="shared" si="264"/>
        <v>0</v>
      </c>
      <c r="G782" s="79">
        <f t="shared" si="264"/>
        <v>4679</v>
      </c>
    </row>
    <row r="783" spans="1:7" s="138" customFormat="1" ht="15" customHeight="1">
      <c r="A783" s="54" t="s">
        <v>11</v>
      </c>
      <c r="B783" s="238">
        <v>3.7959999999999998</v>
      </c>
      <c r="C783" s="55" t="s">
        <v>479</v>
      </c>
      <c r="D783" s="153">
        <f>D782</f>
        <v>0</v>
      </c>
      <c r="E783" s="153">
        <f t="shared" si="264"/>
        <v>0</v>
      </c>
      <c r="F783" s="153">
        <f t="shared" si="264"/>
        <v>0</v>
      </c>
      <c r="G783" s="79">
        <f t="shared" si="264"/>
        <v>4679</v>
      </c>
    </row>
    <row r="784" spans="1:7" s="138" customFormat="1" ht="15" customHeight="1">
      <c r="A784" s="44" t="s">
        <v>11</v>
      </c>
      <c r="B784" s="73">
        <v>3</v>
      </c>
      <c r="C784" s="51" t="s">
        <v>177</v>
      </c>
      <c r="D784" s="70">
        <f>D777+D783</f>
        <v>2919324</v>
      </c>
      <c r="E784" s="70">
        <f t="shared" ref="E784:G784" si="265">E777+E783</f>
        <v>2218699</v>
      </c>
      <c r="F784" s="70">
        <f t="shared" si="265"/>
        <v>2218699</v>
      </c>
      <c r="G784" s="70">
        <f t="shared" si="265"/>
        <v>2595749</v>
      </c>
    </row>
    <row r="785" spans="1:7" s="138" customFormat="1" ht="15" customHeight="1">
      <c r="A785" s="54" t="s">
        <v>11</v>
      </c>
      <c r="B785" s="83">
        <v>4217</v>
      </c>
      <c r="C785" s="55" t="s">
        <v>7</v>
      </c>
      <c r="D785" s="70">
        <f t="shared" ref="D785:G785" si="266">D784+D498</f>
        <v>2919324</v>
      </c>
      <c r="E785" s="70">
        <f t="shared" si="266"/>
        <v>2218699</v>
      </c>
      <c r="F785" s="70">
        <f t="shared" si="266"/>
        <v>2968699</v>
      </c>
      <c r="G785" s="70">
        <f t="shared" si="266"/>
        <v>3895749</v>
      </c>
    </row>
    <row r="786" spans="1:7" s="138" customFormat="1" ht="15" customHeight="1">
      <c r="A786" s="113" t="s">
        <v>11</v>
      </c>
      <c r="B786" s="113"/>
      <c r="C786" s="115" t="s">
        <v>56</v>
      </c>
      <c r="D786" s="78">
        <f t="shared" ref="D786:G786" si="267">D785+D479+D463</f>
        <v>3324623</v>
      </c>
      <c r="E786" s="78">
        <f t="shared" si="267"/>
        <v>2226464</v>
      </c>
      <c r="F786" s="78">
        <f t="shared" si="267"/>
        <v>2976464</v>
      </c>
      <c r="G786" s="78">
        <f t="shared" si="267"/>
        <v>3895749</v>
      </c>
    </row>
    <row r="787" spans="1:7" s="138" customFormat="1" ht="15" customHeight="1">
      <c r="A787" s="113" t="s">
        <v>11</v>
      </c>
      <c r="B787" s="113"/>
      <c r="C787" s="115" t="s">
        <v>8</v>
      </c>
      <c r="D787" s="81">
        <f t="shared" ref="D787:G787" si="268">D786+D452</f>
        <v>4054902</v>
      </c>
      <c r="E787" s="81">
        <f t="shared" si="268"/>
        <v>3524632</v>
      </c>
      <c r="F787" s="81">
        <f t="shared" si="268"/>
        <v>3972599</v>
      </c>
      <c r="G787" s="81">
        <f t="shared" si="268"/>
        <v>5156557</v>
      </c>
    </row>
    <row r="788" spans="1:7" s="138" customFormat="1">
      <c r="A788" s="44"/>
      <c r="B788" s="44"/>
      <c r="C788" s="141"/>
      <c r="D788" s="57"/>
      <c r="E788" s="57"/>
      <c r="F788" s="57"/>
      <c r="G788" s="57"/>
    </row>
    <row r="789" spans="1:7" s="251" customFormat="1" ht="39.950000000000003" customHeight="1">
      <c r="A789" s="151" t="s">
        <v>152</v>
      </c>
      <c r="B789" s="224">
        <v>2217</v>
      </c>
      <c r="C789" s="225" t="s">
        <v>153</v>
      </c>
      <c r="D789" s="229">
        <v>21</v>
      </c>
      <c r="E789" s="226">
        <v>0</v>
      </c>
      <c r="F789" s="226">
        <v>0</v>
      </c>
      <c r="G789" s="227">
        <v>0</v>
      </c>
    </row>
    <row r="790" spans="1:7" s="251" customFormat="1" ht="31.7" customHeight="1">
      <c r="A790" s="151" t="s">
        <v>152</v>
      </c>
      <c r="B790" s="224">
        <v>3054</v>
      </c>
      <c r="C790" s="228" t="s">
        <v>416</v>
      </c>
      <c r="D790" s="229">
        <v>46</v>
      </c>
      <c r="E790" s="226">
        <v>0</v>
      </c>
      <c r="F790" s="226">
        <v>0</v>
      </c>
      <c r="G790" s="227">
        <v>0</v>
      </c>
    </row>
  </sheetData>
  <autoFilter ref="A25:G790">
    <filterColumn colId="5"/>
    <filterColumn colId="6"/>
  </autoFilter>
  <mergeCells count="5">
    <mergeCell ref="A1:G1"/>
    <mergeCell ref="A2:G2"/>
    <mergeCell ref="E5:G5"/>
    <mergeCell ref="E12:G12"/>
    <mergeCell ref="C13:C14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42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3" manualBreakCount="3">
    <brk id="396" max="11" man="1"/>
    <brk id="438" max="11" man="1"/>
    <brk id="4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C31"/>
  <sheetViews>
    <sheetView workbookViewId="0">
      <selection activeCell="B2" sqref="B2:B16"/>
    </sheetView>
  </sheetViews>
  <sheetFormatPr defaultRowHeight="12.75"/>
  <cols>
    <col min="1" max="1" width="30.7109375" customWidth="1"/>
  </cols>
  <sheetData>
    <row r="1" spans="1:3">
      <c r="B1" t="s">
        <v>122</v>
      </c>
      <c r="C1" t="s">
        <v>141</v>
      </c>
    </row>
    <row r="2" spans="1:3" ht="14.25">
      <c r="A2" s="8" t="s">
        <v>127</v>
      </c>
      <c r="B2" s="7">
        <v>150</v>
      </c>
      <c r="C2" s="10">
        <v>10</v>
      </c>
    </row>
    <row r="3" spans="1:3" ht="28.5">
      <c r="A3" s="8" t="s">
        <v>128</v>
      </c>
      <c r="B3" s="7">
        <v>200</v>
      </c>
      <c r="C3" s="10">
        <v>15</v>
      </c>
    </row>
    <row r="4" spans="1:3" ht="28.5">
      <c r="A4" s="8" t="s">
        <v>129</v>
      </c>
      <c r="B4" s="7">
        <v>50</v>
      </c>
      <c r="C4" s="10"/>
    </row>
    <row r="5" spans="1:3" ht="28.5">
      <c r="A5" s="8" t="s">
        <v>130</v>
      </c>
      <c r="B5" s="7">
        <v>50</v>
      </c>
      <c r="C5" s="10"/>
    </row>
    <row r="6" spans="1:3" ht="42.75">
      <c r="A6" s="8" t="s">
        <v>131</v>
      </c>
      <c r="B6" s="7">
        <v>50</v>
      </c>
      <c r="C6" s="10"/>
    </row>
    <row r="7" spans="1:3" ht="28.5">
      <c r="A7" s="8" t="s">
        <v>132</v>
      </c>
      <c r="B7" s="7">
        <v>50</v>
      </c>
      <c r="C7" s="10"/>
    </row>
    <row r="8" spans="1:3" ht="28.5">
      <c r="A8" s="8" t="s">
        <v>133</v>
      </c>
      <c r="B8" s="7">
        <v>200</v>
      </c>
      <c r="C8" s="10">
        <v>15</v>
      </c>
    </row>
    <row r="9" spans="1:3" ht="42.75">
      <c r="A9" s="8" t="s">
        <v>134</v>
      </c>
      <c r="B9" s="7">
        <v>300</v>
      </c>
      <c r="C9" s="10">
        <v>20</v>
      </c>
    </row>
    <row r="10" spans="1:3" ht="28.5">
      <c r="A10" s="8" t="s">
        <v>135</v>
      </c>
      <c r="B10" s="7">
        <v>50</v>
      </c>
      <c r="C10" s="10"/>
    </row>
    <row r="11" spans="1:3" ht="28.5">
      <c r="A11" s="8" t="s">
        <v>136</v>
      </c>
      <c r="B11" s="7">
        <v>50</v>
      </c>
      <c r="C11" s="10"/>
    </row>
    <row r="12" spans="1:3" ht="28.5">
      <c r="A12" s="8" t="s">
        <v>137</v>
      </c>
      <c r="B12" s="7">
        <v>50</v>
      </c>
      <c r="C12" s="10"/>
    </row>
    <row r="13" spans="1:3" ht="42.75">
      <c r="A13" s="8" t="s">
        <v>138</v>
      </c>
      <c r="B13" s="7">
        <v>200</v>
      </c>
      <c r="C13" s="10">
        <v>20</v>
      </c>
    </row>
    <row r="14" spans="1:3" ht="28.5">
      <c r="A14" s="8" t="s">
        <v>139</v>
      </c>
      <c r="B14" s="7">
        <v>100</v>
      </c>
      <c r="C14" s="10">
        <v>10</v>
      </c>
    </row>
    <row r="15" spans="1:3" ht="28.5">
      <c r="A15" s="8" t="s">
        <v>140</v>
      </c>
      <c r="B15" s="7">
        <v>100</v>
      </c>
      <c r="C15" s="10">
        <v>10</v>
      </c>
    </row>
    <row r="16" spans="1:3">
      <c r="A16" s="10" t="s">
        <v>122</v>
      </c>
      <c r="B16" s="11">
        <f>SUM(B2:B15)</f>
        <v>1600</v>
      </c>
      <c r="C16" s="10"/>
    </row>
    <row r="17" spans="1:3">
      <c r="A17" s="10"/>
      <c r="B17" s="10"/>
      <c r="C17" s="10"/>
    </row>
    <row r="18" spans="1:3">
      <c r="A18" s="10"/>
      <c r="B18" s="10"/>
      <c r="C18" s="10"/>
    </row>
    <row r="19" spans="1:3" ht="25.5">
      <c r="A19" s="12" t="s">
        <v>124</v>
      </c>
      <c r="B19" s="10">
        <v>116.63</v>
      </c>
      <c r="C19" s="16">
        <v>15</v>
      </c>
    </row>
    <row r="20" spans="1:3">
      <c r="A20" s="10"/>
      <c r="B20" s="10"/>
      <c r="C20" s="10"/>
    </row>
    <row r="21" spans="1:3" ht="25.5">
      <c r="A21" s="13" t="s">
        <v>66</v>
      </c>
      <c r="B21" s="10"/>
      <c r="C21" s="10">
        <v>100</v>
      </c>
    </row>
    <row r="22" spans="1:3">
      <c r="A22" s="10"/>
      <c r="B22" s="10"/>
      <c r="C22" s="10"/>
    </row>
    <row r="23" spans="1:3">
      <c r="A23" s="13" t="s">
        <v>71</v>
      </c>
      <c r="B23" s="10"/>
      <c r="C23" s="10">
        <v>35</v>
      </c>
    </row>
    <row r="24" spans="1:3">
      <c r="A24" s="10"/>
      <c r="B24" s="10"/>
      <c r="C24" s="10"/>
    </row>
    <row r="25" spans="1:3" ht="38.25">
      <c r="A25" s="14" t="s">
        <v>84</v>
      </c>
      <c r="B25" s="10"/>
      <c r="C25" s="16">
        <v>15</v>
      </c>
    </row>
    <row r="26" spans="1:3">
      <c r="A26" s="10"/>
      <c r="B26" s="10"/>
      <c r="C26" s="10"/>
    </row>
    <row r="27" spans="1:3" ht="38.25">
      <c r="A27" s="15" t="s">
        <v>125</v>
      </c>
      <c r="B27" s="10"/>
      <c r="C27" s="16">
        <v>10</v>
      </c>
    </row>
    <row r="28" spans="1:3">
      <c r="A28" s="10"/>
      <c r="B28" s="10"/>
      <c r="C28" s="10"/>
    </row>
    <row r="29" spans="1:3" ht="38.25">
      <c r="A29" s="15" t="s">
        <v>126</v>
      </c>
      <c r="B29" s="10"/>
      <c r="C29" s="16">
        <v>15</v>
      </c>
    </row>
    <row r="30" spans="1:3">
      <c r="A30" s="14" t="s">
        <v>83</v>
      </c>
      <c r="B30" s="10"/>
      <c r="C30" s="16">
        <v>10</v>
      </c>
    </row>
    <row r="31" spans="1:3">
      <c r="B31" s="9"/>
      <c r="C31" s="9">
        <f>SUM(C2:C30)</f>
        <v>300</v>
      </c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K35"/>
  <sheetViews>
    <sheetView topLeftCell="A10" workbookViewId="0">
      <selection activeCell="K15" sqref="K15"/>
    </sheetView>
  </sheetViews>
  <sheetFormatPr defaultRowHeight="12.75"/>
  <cols>
    <col min="1" max="1" width="5.85546875" customWidth="1"/>
    <col min="2" max="2" width="7.28515625" customWidth="1"/>
    <col min="3" max="4" width="4.85546875" customWidth="1"/>
    <col min="5" max="8" width="5.28515625" customWidth="1"/>
  </cols>
  <sheetData>
    <row r="1" spans="1:11">
      <c r="A1" t="s">
        <v>121</v>
      </c>
    </row>
    <row r="3" spans="1:11">
      <c r="A3" s="4" t="s">
        <v>119</v>
      </c>
      <c r="B3" s="248" t="s">
        <v>120</v>
      </c>
      <c r="C3" s="248"/>
      <c r="D3" s="248"/>
      <c r="E3" s="248"/>
      <c r="F3" s="248"/>
      <c r="G3" s="248"/>
      <c r="H3" s="4"/>
      <c r="I3" s="6" t="s">
        <v>10</v>
      </c>
      <c r="J3" s="6" t="s">
        <v>57</v>
      </c>
      <c r="K3" s="4" t="s">
        <v>11</v>
      </c>
    </row>
    <row r="4" spans="1:11">
      <c r="A4">
        <v>1</v>
      </c>
      <c r="B4" s="1">
        <v>2045</v>
      </c>
      <c r="C4" s="1" t="s">
        <v>85</v>
      </c>
      <c r="D4" s="1" t="s">
        <v>86</v>
      </c>
      <c r="E4" s="1" t="s">
        <v>87</v>
      </c>
      <c r="F4" s="1" t="s">
        <v>88</v>
      </c>
      <c r="G4" s="1" t="s">
        <v>89</v>
      </c>
      <c r="H4" s="1"/>
      <c r="I4">
        <v>0</v>
      </c>
      <c r="J4">
        <v>505376</v>
      </c>
      <c r="K4">
        <f>J4+I4</f>
        <v>505376</v>
      </c>
    </row>
    <row r="5" spans="1:11">
      <c r="A5">
        <v>2</v>
      </c>
      <c r="B5" s="1" t="s">
        <v>90</v>
      </c>
      <c r="C5" s="1" t="s">
        <v>89</v>
      </c>
      <c r="D5" s="1" t="s">
        <v>91</v>
      </c>
      <c r="E5" s="1" t="s">
        <v>87</v>
      </c>
      <c r="F5" s="1" t="s">
        <v>88</v>
      </c>
      <c r="G5" s="1" t="s">
        <v>89</v>
      </c>
      <c r="H5" s="1"/>
      <c r="I5">
        <v>0</v>
      </c>
      <c r="J5">
        <v>1851632</v>
      </c>
      <c r="K5">
        <f t="shared" ref="K5:K34" si="0">J5+I5</f>
        <v>1851632</v>
      </c>
    </row>
    <row r="6" spans="1:11">
      <c r="A6">
        <v>3</v>
      </c>
      <c r="B6" s="1" t="s">
        <v>90</v>
      </c>
      <c r="C6" s="1" t="s">
        <v>92</v>
      </c>
      <c r="D6" s="1" t="s">
        <v>91</v>
      </c>
      <c r="E6" s="1" t="s">
        <v>85</v>
      </c>
      <c r="F6" s="1" t="s">
        <v>88</v>
      </c>
      <c r="G6" s="1" t="s">
        <v>89</v>
      </c>
      <c r="H6" s="1"/>
      <c r="I6">
        <v>0</v>
      </c>
      <c r="J6">
        <v>1571232</v>
      </c>
      <c r="K6">
        <f t="shared" si="0"/>
        <v>1571232</v>
      </c>
    </row>
    <row r="7" spans="1:11">
      <c r="A7">
        <v>4</v>
      </c>
      <c r="B7" s="1" t="s">
        <v>90</v>
      </c>
      <c r="C7" s="1" t="s">
        <v>92</v>
      </c>
      <c r="D7" s="1" t="s">
        <v>93</v>
      </c>
      <c r="E7" s="1" t="s">
        <v>94</v>
      </c>
      <c r="F7" s="1" t="s">
        <v>95</v>
      </c>
      <c r="G7" s="1" t="s">
        <v>89</v>
      </c>
      <c r="H7" s="1"/>
      <c r="I7">
        <v>0</v>
      </c>
      <c r="J7">
        <v>2606912</v>
      </c>
      <c r="K7">
        <f t="shared" si="0"/>
        <v>2606912</v>
      </c>
    </row>
    <row r="8" spans="1:11">
      <c r="A8">
        <v>5</v>
      </c>
      <c r="B8" s="1" t="s">
        <v>90</v>
      </c>
      <c r="C8" s="1" t="s">
        <v>96</v>
      </c>
      <c r="D8" s="1" t="s">
        <v>91</v>
      </c>
      <c r="E8" s="1" t="s">
        <v>87</v>
      </c>
      <c r="F8" s="1" t="s">
        <v>88</v>
      </c>
      <c r="G8" s="1" t="s">
        <v>89</v>
      </c>
      <c r="H8" s="1"/>
      <c r="I8">
        <v>1271688</v>
      </c>
      <c r="J8">
        <v>0</v>
      </c>
      <c r="K8">
        <f t="shared" si="0"/>
        <v>1271688</v>
      </c>
    </row>
    <row r="9" spans="1:11">
      <c r="A9">
        <v>6</v>
      </c>
      <c r="B9" s="1" t="s">
        <v>90</v>
      </c>
      <c r="C9" s="1" t="s">
        <v>92</v>
      </c>
      <c r="D9" s="1" t="s">
        <v>91</v>
      </c>
      <c r="E9" s="1" t="s">
        <v>85</v>
      </c>
      <c r="F9" s="1" t="s">
        <v>88</v>
      </c>
      <c r="G9" s="1" t="s">
        <v>89</v>
      </c>
      <c r="H9" s="1"/>
      <c r="I9">
        <v>487696</v>
      </c>
      <c r="J9">
        <v>0</v>
      </c>
      <c r="K9">
        <f t="shared" si="0"/>
        <v>487696</v>
      </c>
    </row>
    <row r="10" spans="1:11">
      <c r="A10">
        <v>7</v>
      </c>
      <c r="B10" s="1" t="s">
        <v>90</v>
      </c>
      <c r="C10" s="1" t="s">
        <v>92</v>
      </c>
      <c r="D10" s="1" t="s">
        <v>91</v>
      </c>
      <c r="E10" s="1" t="s">
        <v>85</v>
      </c>
      <c r="F10" s="1" t="s">
        <v>97</v>
      </c>
      <c r="G10" s="1" t="s">
        <v>89</v>
      </c>
      <c r="H10" s="1"/>
      <c r="I10">
        <v>0</v>
      </c>
      <c r="J10">
        <v>852280</v>
      </c>
      <c r="K10">
        <f t="shared" si="0"/>
        <v>852280</v>
      </c>
    </row>
    <row r="11" spans="1:11">
      <c r="A11">
        <v>8</v>
      </c>
      <c r="B11" s="1" t="s">
        <v>90</v>
      </c>
      <c r="C11" s="1" t="s">
        <v>92</v>
      </c>
      <c r="D11" s="1" t="s">
        <v>93</v>
      </c>
      <c r="E11" s="1" t="s">
        <v>94</v>
      </c>
      <c r="F11" s="1" t="s">
        <v>97</v>
      </c>
      <c r="G11" s="1" t="s">
        <v>89</v>
      </c>
      <c r="H11" s="1"/>
      <c r="I11">
        <v>0</v>
      </c>
      <c r="J11">
        <v>372416</v>
      </c>
      <c r="K11">
        <f t="shared" si="0"/>
        <v>372416</v>
      </c>
    </row>
    <row r="12" spans="1:11">
      <c r="A12">
        <v>9</v>
      </c>
      <c r="B12" s="1" t="s">
        <v>90</v>
      </c>
      <c r="C12" s="1" t="s">
        <v>92</v>
      </c>
      <c r="D12" s="1" t="s">
        <v>91</v>
      </c>
      <c r="E12" s="1" t="s">
        <v>85</v>
      </c>
      <c r="F12" s="1" t="s">
        <v>97</v>
      </c>
      <c r="G12" s="1" t="s">
        <v>89</v>
      </c>
      <c r="H12" s="1"/>
      <c r="I12">
        <v>723584</v>
      </c>
      <c r="J12">
        <v>0</v>
      </c>
      <c r="K12">
        <f t="shared" si="0"/>
        <v>723584</v>
      </c>
    </row>
    <row r="13" spans="1:11">
      <c r="A13">
        <v>10</v>
      </c>
      <c r="B13" s="1" t="s">
        <v>90</v>
      </c>
      <c r="C13" s="1" t="s">
        <v>92</v>
      </c>
      <c r="D13" s="1" t="s">
        <v>91</v>
      </c>
      <c r="E13" s="1" t="s">
        <v>85</v>
      </c>
      <c r="F13" s="1" t="s">
        <v>88</v>
      </c>
      <c r="G13" s="1" t="s">
        <v>98</v>
      </c>
      <c r="H13" s="1"/>
      <c r="I13">
        <v>1662103</v>
      </c>
      <c r="J13">
        <v>0</v>
      </c>
      <c r="K13">
        <f t="shared" si="0"/>
        <v>1662103</v>
      </c>
    </row>
    <row r="14" spans="1:11">
      <c r="A14">
        <v>11</v>
      </c>
      <c r="B14" s="1" t="s">
        <v>99</v>
      </c>
      <c r="C14" s="1" t="s">
        <v>100</v>
      </c>
      <c r="D14" s="1" t="s">
        <v>101</v>
      </c>
      <c r="E14" s="1" t="s">
        <v>85</v>
      </c>
      <c r="F14" s="1" t="s">
        <v>95</v>
      </c>
      <c r="G14" s="1" t="s">
        <v>98</v>
      </c>
      <c r="H14" s="1"/>
      <c r="I14">
        <v>0</v>
      </c>
      <c r="J14">
        <v>480432</v>
      </c>
      <c r="K14">
        <f t="shared" si="0"/>
        <v>480432</v>
      </c>
    </row>
    <row r="15" spans="1:11">
      <c r="A15">
        <v>12</v>
      </c>
      <c r="B15" s="1" t="s">
        <v>102</v>
      </c>
      <c r="C15" s="1" t="s">
        <v>92</v>
      </c>
      <c r="D15" s="1" t="s">
        <v>103</v>
      </c>
      <c r="E15" s="1" t="s">
        <v>87</v>
      </c>
      <c r="F15" s="1" t="s">
        <v>104</v>
      </c>
      <c r="G15" s="1" t="s">
        <v>98</v>
      </c>
      <c r="H15" s="1"/>
      <c r="I15">
        <v>0</v>
      </c>
      <c r="J15">
        <v>186208</v>
      </c>
      <c r="K15">
        <f t="shared" si="0"/>
        <v>186208</v>
      </c>
    </row>
    <row r="16" spans="1:11">
      <c r="A16">
        <v>13</v>
      </c>
      <c r="B16" s="1" t="s">
        <v>105</v>
      </c>
      <c r="C16" s="1" t="s">
        <v>98</v>
      </c>
      <c r="D16" s="1" t="s">
        <v>106</v>
      </c>
      <c r="E16" s="1" t="s">
        <v>107</v>
      </c>
      <c r="F16" s="1" t="s">
        <v>95</v>
      </c>
      <c r="G16" s="1" t="s">
        <v>108</v>
      </c>
      <c r="H16" s="1"/>
      <c r="I16">
        <v>0</v>
      </c>
      <c r="J16">
        <v>2823956</v>
      </c>
      <c r="K16">
        <f t="shared" si="0"/>
        <v>2823956</v>
      </c>
    </row>
    <row r="17" spans="1:11">
      <c r="A17">
        <v>14</v>
      </c>
      <c r="B17" s="1" t="s">
        <v>90</v>
      </c>
      <c r="C17" s="1" t="s">
        <v>92</v>
      </c>
      <c r="D17" s="1" t="s">
        <v>91</v>
      </c>
      <c r="E17" s="1" t="s">
        <v>85</v>
      </c>
      <c r="F17" s="1" t="s">
        <v>97</v>
      </c>
      <c r="G17" s="1" t="s">
        <v>98</v>
      </c>
      <c r="H17" s="1"/>
      <c r="I17">
        <v>277248</v>
      </c>
      <c r="J17">
        <v>0</v>
      </c>
      <c r="K17">
        <f t="shared" si="0"/>
        <v>277248</v>
      </c>
    </row>
    <row r="18" spans="1:11">
      <c r="A18">
        <v>15</v>
      </c>
      <c r="B18" s="1" t="s">
        <v>105</v>
      </c>
      <c r="C18" s="1" t="s">
        <v>98</v>
      </c>
      <c r="D18" s="1" t="s">
        <v>101</v>
      </c>
      <c r="E18" s="1" t="s">
        <v>107</v>
      </c>
      <c r="F18" s="1" t="s">
        <v>97</v>
      </c>
      <c r="G18" s="1" t="s">
        <v>109</v>
      </c>
      <c r="H18" s="1"/>
      <c r="I18">
        <v>0</v>
      </c>
      <c r="J18">
        <v>1632260</v>
      </c>
      <c r="K18">
        <f t="shared" si="0"/>
        <v>1632260</v>
      </c>
    </row>
    <row r="19" spans="1:11">
      <c r="A19">
        <v>16</v>
      </c>
      <c r="B19" s="1" t="s">
        <v>90</v>
      </c>
      <c r="C19" s="1" t="s">
        <v>96</v>
      </c>
      <c r="D19" s="1" t="s">
        <v>103</v>
      </c>
      <c r="E19" s="1" t="s">
        <v>85</v>
      </c>
      <c r="F19" s="1" t="s">
        <v>95</v>
      </c>
      <c r="G19" s="1" t="s">
        <v>110</v>
      </c>
      <c r="H19" s="1"/>
      <c r="I19">
        <v>0</v>
      </c>
      <c r="J19">
        <v>138880</v>
      </c>
      <c r="K19">
        <f t="shared" si="0"/>
        <v>138880</v>
      </c>
    </row>
    <row r="20" spans="1:11">
      <c r="A20">
        <v>17</v>
      </c>
      <c r="B20" s="1" t="s">
        <v>102</v>
      </c>
      <c r="C20" s="1" t="s">
        <v>92</v>
      </c>
      <c r="D20" s="1" t="s">
        <v>103</v>
      </c>
      <c r="E20" s="1" t="s">
        <v>87</v>
      </c>
      <c r="F20" s="1" t="s">
        <v>111</v>
      </c>
      <c r="G20" s="1" t="s">
        <v>98</v>
      </c>
      <c r="H20" s="1"/>
      <c r="I20">
        <v>0</v>
      </c>
      <c r="J20">
        <v>385952</v>
      </c>
      <c r="K20">
        <f t="shared" si="0"/>
        <v>385952</v>
      </c>
    </row>
    <row r="21" spans="1:11">
      <c r="A21">
        <v>18</v>
      </c>
      <c r="B21" s="1" t="s">
        <v>90</v>
      </c>
      <c r="C21" s="1" t="s">
        <v>92</v>
      </c>
      <c r="D21" s="1" t="s">
        <v>91</v>
      </c>
      <c r="E21" s="1" t="s">
        <v>85</v>
      </c>
      <c r="F21" s="1" t="s">
        <v>88</v>
      </c>
      <c r="G21" s="1" t="s">
        <v>112</v>
      </c>
      <c r="H21" s="1"/>
      <c r="I21">
        <v>1285000</v>
      </c>
      <c r="J21">
        <v>0</v>
      </c>
      <c r="K21">
        <f t="shared" si="0"/>
        <v>1285000</v>
      </c>
    </row>
    <row r="22" spans="1:11">
      <c r="A22">
        <v>19</v>
      </c>
      <c r="B22" s="1" t="s">
        <v>90</v>
      </c>
      <c r="C22" s="1" t="s">
        <v>92</v>
      </c>
      <c r="D22" s="1" t="s">
        <v>91</v>
      </c>
      <c r="E22" s="1" t="s">
        <v>85</v>
      </c>
      <c r="F22" s="1" t="s">
        <v>88</v>
      </c>
      <c r="G22" s="1" t="s">
        <v>113</v>
      </c>
      <c r="H22" s="1"/>
      <c r="I22">
        <v>368500</v>
      </c>
      <c r="J22">
        <v>0</v>
      </c>
      <c r="K22">
        <f t="shared" si="0"/>
        <v>368500</v>
      </c>
    </row>
    <row r="23" spans="1:11">
      <c r="A23">
        <v>20</v>
      </c>
      <c r="B23" s="1" t="s">
        <v>90</v>
      </c>
      <c r="C23" s="1" t="s">
        <v>92</v>
      </c>
      <c r="D23" s="1" t="s">
        <v>91</v>
      </c>
      <c r="E23" s="1" t="s">
        <v>85</v>
      </c>
      <c r="F23" s="1" t="s">
        <v>97</v>
      </c>
      <c r="G23" s="1" t="s">
        <v>112</v>
      </c>
      <c r="H23" s="1"/>
      <c r="I23">
        <v>614000</v>
      </c>
      <c r="J23">
        <v>0</v>
      </c>
      <c r="K23">
        <f t="shared" si="0"/>
        <v>614000</v>
      </c>
    </row>
    <row r="24" spans="1:11">
      <c r="A24">
        <v>21</v>
      </c>
      <c r="B24" s="1" t="s">
        <v>90</v>
      </c>
      <c r="C24" s="1" t="s">
        <v>92</v>
      </c>
      <c r="D24" s="1" t="s">
        <v>91</v>
      </c>
      <c r="E24" s="1" t="s">
        <v>85</v>
      </c>
      <c r="F24" s="1" t="s">
        <v>97</v>
      </c>
      <c r="G24" s="1" t="s">
        <v>113</v>
      </c>
      <c r="H24" s="1"/>
      <c r="I24">
        <v>197500</v>
      </c>
      <c r="J24">
        <v>0</v>
      </c>
      <c r="K24">
        <f t="shared" si="0"/>
        <v>197500</v>
      </c>
    </row>
    <row r="25" spans="1:11">
      <c r="A25">
        <v>22</v>
      </c>
      <c r="B25" s="1" t="s">
        <v>90</v>
      </c>
      <c r="C25" s="1" t="s">
        <v>89</v>
      </c>
      <c r="D25" s="1" t="s">
        <v>103</v>
      </c>
      <c r="E25" s="1" t="s">
        <v>85</v>
      </c>
      <c r="F25" s="1" t="s">
        <v>88</v>
      </c>
      <c r="G25" s="1" t="s">
        <v>108</v>
      </c>
      <c r="H25" s="1"/>
      <c r="I25">
        <v>0</v>
      </c>
      <c r="J25">
        <v>1196580</v>
      </c>
      <c r="K25">
        <f t="shared" si="0"/>
        <v>1196580</v>
      </c>
    </row>
    <row r="26" spans="1:11">
      <c r="A26">
        <v>23</v>
      </c>
      <c r="B26" s="1" t="s">
        <v>105</v>
      </c>
      <c r="C26" s="1" t="s">
        <v>98</v>
      </c>
      <c r="D26" s="1" t="s">
        <v>101</v>
      </c>
      <c r="E26" s="1" t="s">
        <v>107</v>
      </c>
      <c r="F26" s="1" t="s">
        <v>95</v>
      </c>
      <c r="G26" s="1" t="s">
        <v>109</v>
      </c>
      <c r="H26" s="1"/>
      <c r="I26">
        <v>0</v>
      </c>
      <c r="J26">
        <v>300000</v>
      </c>
      <c r="K26">
        <f t="shared" si="0"/>
        <v>300000</v>
      </c>
    </row>
    <row r="27" spans="1:11">
      <c r="A27">
        <v>24</v>
      </c>
      <c r="B27" s="1" t="s">
        <v>90</v>
      </c>
      <c r="C27" s="1" t="s">
        <v>92</v>
      </c>
      <c r="D27" s="1" t="s">
        <v>93</v>
      </c>
      <c r="E27" s="1" t="s">
        <v>94</v>
      </c>
      <c r="F27" s="1" t="s">
        <v>95</v>
      </c>
      <c r="G27" s="1" t="s">
        <v>114</v>
      </c>
      <c r="H27" s="1"/>
      <c r="I27">
        <v>1150000</v>
      </c>
      <c r="J27">
        <v>0</v>
      </c>
      <c r="K27">
        <f t="shared" si="0"/>
        <v>1150000</v>
      </c>
    </row>
    <row r="28" spans="1:11">
      <c r="A28">
        <v>25</v>
      </c>
      <c r="B28" s="1">
        <v>2217</v>
      </c>
      <c r="C28" s="1">
        <v>80</v>
      </c>
      <c r="D28" s="1">
        <v>800</v>
      </c>
      <c r="E28" s="1" t="s">
        <v>94</v>
      </c>
      <c r="F28" s="1" t="s">
        <v>95</v>
      </c>
      <c r="G28" s="1" t="s">
        <v>115</v>
      </c>
      <c r="I28">
        <v>650000</v>
      </c>
      <c r="J28">
        <v>0</v>
      </c>
      <c r="K28">
        <f t="shared" si="0"/>
        <v>650000</v>
      </c>
    </row>
    <row r="29" spans="1:11">
      <c r="A29">
        <v>26</v>
      </c>
      <c r="B29" s="1" t="s">
        <v>90</v>
      </c>
      <c r="C29" s="1">
        <v>80</v>
      </c>
      <c r="D29" s="1">
        <v>800</v>
      </c>
      <c r="E29" s="1" t="s">
        <v>94</v>
      </c>
      <c r="F29" s="1" t="s">
        <v>97</v>
      </c>
      <c r="G29" s="1" t="s">
        <v>114</v>
      </c>
      <c r="I29">
        <v>250000</v>
      </c>
      <c r="J29">
        <v>0</v>
      </c>
      <c r="K29">
        <f t="shared" si="0"/>
        <v>250000</v>
      </c>
    </row>
    <row r="30" spans="1:11">
      <c r="A30">
        <v>27</v>
      </c>
      <c r="B30" s="1" t="s">
        <v>90</v>
      </c>
      <c r="C30" s="1">
        <v>80</v>
      </c>
      <c r="D30" s="1">
        <v>800</v>
      </c>
      <c r="E30" s="1" t="s">
        <v>94</v>
      </c>
      <c r="F30" s="1" t="s">
        <v>97</v>
      </c>
      <c r="G30" s="1" t="s">
        <v>115</v>
      </c>
      <c r="I30">
        <v>200000</v>
      </c>
      <c r="J30">
        <v>0</v>
      </c>
      <c r="K30">
        <f t="shared" si="0"/>
        <v>200000</v>
      </c>
    </row>
    <row r="31" spans="1:11">
      <c r="A31">
        <v>28</v>
      </c>
      <c r="B31" s="1" t="s">
        <v>102</v>
      </c>
      <c r="C31" s="1" t="s">
        <v>92</v>
      </c>
      <c r="D31" s="1" t="s">
        <v>103</v>
      </c>
      <c r="E31" s="1" t="s">
        <v>94</v>
      </c>
      <c r="F31" s="1" t="s">
        <v>111</v>
      </c>
      <c r="G31" s="1" t="s">
        <v>116</v>
      </c>
      <c r="I31">
        <v>0</v>
      </c>
      <c r="J31">
        <v>800000</v>
      </c>
      <c r="K31">
        <f t="shared" si="0"/>
        <v>800000</v>
      </c>
    </row>
    <row r="32" spans="1:11">
      <c r="A32">
        <v>29</v>
      </c>
      <c r="B32" s="1" t="s">
        <v>102</v>
      </c>
      <c r="C32" s="1" t="s">
        <v>92</v>
      </c>
      <c r="D32" s="1" t="s">
        <v>103</v>
      </c>
      <c r="E32" s="1" t="s">
        <v>94</v>
      </c>
      <c r="F32" s="1" t="s">
        <v>104</v>
      </c>
      <c r="G32" s="1" t="s">
        <v>116</v>
      </c>
      <c r="I32">
        <v>0</v>
      </c>
      <c r="J32">
        <v>500000</v>
      </c>
      <c r="K32">
        <f t="shared" si="0"/>
        <v>500000</v>
      </c>
    </row>
    <row r="33" spans="1:11">
      <c r="A33">
        <v>30</v>
      </c>
      <c r="B33" s="1" t="s">
        <v>117</v>
      </c>
      <c r="C33" s="1" t="s">
        <v>98</v>
      </c>
      <c r="D33" s="1" t="s">
        <v>118</v>
      </c>
      <c r="E33" s="1" t="s">
        <v>107</v>
      </c>
      <c r="F33" s="2" t="s">
        <v>95</v>
      </c>
      <c r="G33" s="2" t="s">
        <v>108</v>
      </c>
      <c r="I33">
        <v>950000</v>
      </c>
      <c r="J33">
        <v>0</v>
      </c>
      <c r="K33">
        <f t="shared" si="0"/>
        <v>950000</v>
      </c>
    </row>
    <row r="34" spans="1:11">
      <c r="A34">
        <v>31</v>
      </c>
      <c r="B34" s="1" t="s">
        <v>117</v>
      </c>
      <c r="C34" s="1" t="s">
        <v>98</v>
      </c>
      <c r="D34" s="1" t="s">
        <v>118</v>
      </c>
      <c r="E34" s="1" t="s">
        <v>107</v>
      </c>
      <c r="F34" s="3">
        <v>48</v>
      </c>
      <c r="G34" s="3">
        <v>71</v>
      </c>
      <c r="I34">
        <v>500000</v>
      </c>
      <c r="J34">
        <v>0</v>
      </c>
      <c r="K34">
        <f t="shared" si="0"/>
        <v>500000</v>
      </c>
    </row>
    <row r="35" spans="1:11">
      <c r="A35" s="4"/>
      <c r="B35" s="4"/>
      <c r="C35" s="4"/>
      <c r="D35" s="4"/>
      <c r="E35" s="4"/>
      <c r="F35" s="5" t="s">
        <v>11</v>
      </c>
      <c r="G35" s="4"/>
      <c r="H35" s="4"/>
      <c r="I35" s="4">
        <f>SUM(I4:I34)</f>
        <v>10587319</v>
      </c>
      <c r="J35" s="4">
        <f>SUM(J4:J34)</f>
        <v>16204116</v>
      </c>
      <c r="K35" s="4">
        <f>SUM(K4:K34)</f>
        <v>26791435</v>
      </c>
    </row>
  </sheetData>
  <mergeCells count="1">
    <mergeCell ref="B3:G3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dem41</vt:lpstr>
      <vt:lpstr>share cal sheet</vt:lpstr>
      <vt:lpstr>trans_Municipal</vt:lpstr>
      <vt:lpstr>'dem41'!oges</vt:lpstr>
      <vt:lpstr>'dem41'!Print_Area</vt:lpstr>
      <vt:lpstr>'dem41'!Print_Titles</vt:lpstr>
      <vt:lpstr>'dem41'!pw</vt:lpstr>
      <vt:lpstr>'dem41'!tax</vt:lpstr>
      <vt:lpstr>'dem41'!udhd</vt:lpstr>
      <vt:lpstr>'dem41'!udroad</vt:lpstr>
      <vt:lpstr>'dem41'!urbancap</vt:lpstr>
      <vt:lpstr>'dem41'!urbanDevelopment</vt:lpstr>
      <vt:lpstr>'dem41'!Voted</vt:lpstr>
      <vt:lpstr>'dem41'!water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2026-07-19T03:43:53Z</cp:lastPrinted>
  <dcterms:created xsi:type="dcterms:W3CDTF">2004-06-02T16:28:26Z</dcterms:created>
  <dcterms:modified xsi:type="dcterms:W3CDTF">2026-08-03T06:17:03Z</dcterms:modified>
</cp:coreProperties>
</file>