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15" windowHeight="12675"/>
  </bookViews>
  <sheets>
    <sheet name="dem48" sheetId="7" r:id="rId1"/>
    <sheet name="Sheet1" sheetId="8" r:id="rId2"/>
  </sheets>
  <definedNames>
    <definedName name="__123Graph_D" localSheetId="0" hidden="1">#REF!</definedName>
    <definedName name="_xlnm._FilterDatabase" localSheetId="0" hidden="1">'dem48'!$A$19:$G$781</definedName>
    <definedName name="ah" localSheetId="0">'dem48'!#REF!</definedName>
    <definedName name="cad" localSheetId="0">'dem48'!#REF!</definedName>
    <definedName name="capcoop" localSheetId="0">'dem48'!#REF!</definedName>
    <definedName name="capcrop" localSheetId="0">'dem48'!#REF!</definedName>
    <definedName name="capedu" localSheetId="0">'dem48'!#REF!</definedName>
    <definedName name="capforest" localSheetId="0">'dem48'!#REF!</definedName>
    <definedName name="caphealth" localSheetId="0">'dem48'!#REF!</definedName>
    <definedName name="caphousing" localSheetId="0">'dem48'!#REF!</definedName>
    <definedName name="capind" localSheetId="0">'dem48'!#REF!</definedName>
    <definedName name="capoap" localSheetId="0">'dem48'!#REF!</definedName>
    <definedName name="capordp" localSheetId="0">'dem48'!#REF!</definedName>
    <definedName name="cappower" localSheetId="0">'dem48'!#REF!</definedName>
    <definedName name="cappw" localSheetId="0">'dem48'!#REF!</definedName>
    <definedName name="caproad" localSheetId="0">'dem48'!#REF!</definedName>
    <definedName name="capst" localSheetId="0">'dem48'!#REF!</definedName>
    <definedName name="captourism" localSheetId="0">'dem48'!#REF!</definedName>
    <definedName name="capUD" localSheetId="0">'dem48'!#REF!</definedName>
    <definedName name="capvillage" localSheetId="0">'dem48'!#REF!</definedName>
    <definedName name="capwater" localSheetId="0">'dem48'!#REF!</definedName>
    <definedName name="civil" localSheetId="0">'dem48'!#REF!</definedName>
    <definedName name="conven" localSheetId="0">'dem48'!#REF!</definedName>
    <definedName name="coop" localSheetId="0">'dem48'!#REF!</definedName>
    <definedName name="crop" localSheetId="0">'dem48'!#REF!</definedName>
    <definedName name="cul" localSheetId="0">'dem48'!#REF!</definedName>
    <definedName name="dd" localSheetId="0">'dem48'!#REF!</definedName>
    <definedName name="ecology" localSheetId="0">'dem48'!#REF!</definedName>
    <definedName name="edu" localSheetId="0">'dem48'!#REF!</definedName>
    <definedName name="fish" localSheetId="0">'dem48'!#REF!</definedName>
    <definedName name="food" localSheetId="0">'dem48'!#REF!</definedName>
    <definedName name="forest" localSheetId="0">'dem48'!#REF!</definedName>
    <definedName name="housing" localSheetId="0">'dem48'!#REF!</definedName>
    <definedName name="ind" localSheetId="0">'dem48'!#REF!</definedName>
    <definedName name="ipr" localSheetId="0">'dem48'!#REF!</definedName>
    <definedName name="labour" localSheetId="0">'dem48'!#REF!</definedName>
    <definedName name="lr" localSheetId="0">'dem48'!#REF!</definedName>
    <definedName name="med" localSheetId="0">'dem48'!#REF!</definedName>
    <definedName name="minor" localSheetId="0">'dem48'!#REF!</definedName>
    <definedName name="np" localSheetId="0">'dem48'!#REF!</definedName>
    <definedName name="Nutrition" localSheetId="0">'dem48'!$D$657:$G$657</definedName>
    <definedName name="oap" localSheetId="0">'dem48'!#REF!</definedName>
    <definedName name="ordp" localSheetId="0">'dem48'!#REF!</definedName>
    <definedName name="osr" localSheetId="0">'dem48'!#REF!</definedName>
    <definedName name="power" localSheetId="0">'dem48'!#REF!</definedName>
    <definedName name="_xlnm.Print_Area" localSheetId="0">'dem48'!$A$1:$G$781</definedName>
    <definedName name="_xlnm.Print_Titles" localSheetId="0">'dem48'!$16:$19</definedName>
    <definedName name="public" localSheetId="0">'dem48'!#REF!</definedName>
    <definedName name="RE" localSheetId="0">'dem48'!#REF!</definedName>
    <definedName name="rec" localSheetId="0">'dem48'!#REF!</definedName>
    <definedName name="research" localSheetId="0">'dem48'!#REF!</definedName>
    <definedName name="revise" localSheetId="0">'dem48'!#REF!</definedName>
    <definedName name="roads" localSheetId="0">'dem48'!#REF!</definedName>
    <definedName name="scst" localSheetId="0">'dem48'!$D$28:$G$28</definedName>
    <definedName name="scstrec" localSheetId="0">'dem48'!#REF!</definedName>
    <definedName name="SocialSecurity" localSheetId="0">'dem48'!$D$595:$G$595</definedName>
    <definedName name="socialwelfare" localSheetId="0">'dem48'!$D$766:$G$766</definedName>
    <definedName name="sports" localSheetId="0">'dem48'!#REF!</definedName>
    <definedName name="spprg" localSheetId="0">'dem48'!#REF!</definedName>
    <definedName name="sswrec1" localSheetId="0">'dem48'!#REF!</definedName>
    <definedName name="sswrec2" localSheetId="0">'dem48'!#REF!</definedName>
    <definedName name="summary" localSheetId="0">'dem48'!#REF!</definedName>
    <definedName name="swc" localSheetId="0">'dem48'!#REF!</definedName>
    <definedName name="tourism" localSheetId="0">'dem48'!#REF!</definedName>
    <definedName name="UD" localSheetId="0">'dem48'!#REF!</definedName>
    <definedName name="village" localSheetId="0">'dem48'!#REF!</definedName>
    <definedName name="Voted" localSheetId="0">'dem48'!$C$13:$F$13</definedName>
    <definedName name="water" localSheetId="0">'dem48'!#REF!</definedName>
    <definedName name="welfarecap" localSheetId="0">'dem48'!#REF!</definedName>
    <definedName name="Z_239EE218_578E_4317_BEED_14D5D7089E27_.wvu.Cols" localSheetId="0" hidden="1">'dem48'!#REF!</definedName>
    <definedName name="Z_239EE218_578E_4317_BEED_14D5D7089E27_.wvu.FilterData" localSheetId="0" hidden="1">'dem48'!$A$1:$G$780</definedName>
    <definedName name="Z_239EE218_578E_4317_BEED_14D5D7089E27_.wvu.PrintArea" localSheetId="0" hidden="1">'dem48'!$A$1:$G$780</definedName>
    <definedName name="Z_239EE218_578E_4317_BEED_14D5D7089E27_.wvu.PrintTitles" localSheetId="0" hidden="1">'dem48'!$17:$19</definedName>
    <definedName name="Z_302A3EA3_AE96_11D5_A646_0050BA3D7AFD_.wvu.Cols" localSheetId="0" hidden="1">'dem48'!#REF!</definedName>
    <definedName name="Z_302A3EA3_AE96_11D5_A646_0050BA3D7AFD_.wvu.FilterData" localSheetId="0" hidden="1">'dem48'!$A$1:$G$780</definedName>
    <definedName name="Z_302A3EA3_AE96_11D5_A646_0050BA3D7AFD_.wvu.PrintArea" localSheetId="0" hidden="1">'dem48'!$A$1:$G$780</definedName>
    <definedName name="Z_302A3EA3_AE96_11D5_A646_0050BA3D7AFD_.wvu.PrintTitles" localSheetId="0" hidden="1">'dem48'!$17:$19</definedName>
    <definedName name="Z_36DBA021_0ECB_11D4_8064_004005726899_.wvu.Cols" localSheetId="0" hidden="1">'dem48'!#REF!</definedName>
    <definedName name="Z_36DBA021_0ECB_11D4_8064_004005726899_.wvu.FilterData" localSheetId="0" hidden="1">'dem48'!$C$20:$C$780</definedName>
    <definedName name="Z_36DBA021_0ECB_11D4_8064_004005726899_.wvu.PrintArea" localSheetId="0" hidden="1">'dem48'!$A$1:$G$780</definedName>
    <definedName name="Z_36DBA021_0ECB_11D4_8064_004005726899_.wvu.PrintTitles" localSheetId="0" hidden="1">'dem48'!$17:$19</definedName>
    <definedName name="Z_93EBE921_AE91_11D5_8685_004005726899_.wvu.Cols" localSheetId="0" hidden="1">'dem48'!#REF!</definedName>
    <definedName name="Z_93EBE921_AE91_11D5_8685_004005726899_.wvu.FilterData" localSheetId="0" hidden="1">'dem48'!$C$20:$C$780</definedName>
    <definedName name="Z_93EBE921_AE91_11D5_8685_004005726899_.wvu.PrintArea" localSheetId="0" hidden="1">'dem48'!$A$1:$G$780</definedName>
    <definedName name="Z_93EBE921_AE91_11D5_8685_004005726899_.wvu.PrintTitles" localSheetId="0" hidden="1">'dem48'!$17:$19</definedName>
    <definedName name="Z_94DA79C1_0FDE_11D5_9579_000021DAEEA2_.wvu.Cols" localSheetId="0" hidden="1">'dem48'!#REF!</definedName>
    <definedName name="Z_94DA79C1_0FDE_11D5_9579_000021DAEEA2_.wvu.FilterData" localSheetId="0" hidden="1">'dem48'!$C$20:$C$780</definedName>
    <definedName name="Z_94DA79C1_0FDE_11D5_9579_000021DAEEA2_.wvu.PrintArea" localSheetId="0" hidden="1">'dem48'!$A$1:$G$780</definedName>
    <definedName name="Z_94DA79C1_0FDE_11D5_9579_000021DAEEA2_.wvu.PrintTitles" localSheetId="0" hidden="1">'dem48'!$17:$19</definedName>
    <definedName name="Z_9F04AD3B_15DA_4D32_8B27_BA16A20022C6_.wvu.FilterData" localSheetId="0" hidden="1">'dem48'!$A$19:$G$781</definedName>
    <definedName name="Z_9F04AD3B_15DA_4D32_8B27_BA16A20022C6_.wvu.PrintArea" localSheetId="0" hidden="1">'dem48'!$A$661:$G$766</definedName>
    <definedName name="Z_9F04AD3B_15DA_4D32_8B27_BA16A20022C6_.wvu.PrintTitles" localSheetId="0" hidden="1">'dem48'!$16:$19</definedName>
    <definedName name="Z_B4CB098C_161F_11D5_8064_004005726899_.wvu.FilterData" localSheetId="0" hidden="1">'dem48'!$C$20:$C$780</definedName>
    <definedName name="Z_B4CB099E_161F_11D5_8064_004005726899_.wvu.FilterData" localSheetId="0" hidden="1">'dem48'!$C$20:$C$780</definedName>
    <definedName name="Z_C868F8C3_16D7_11D5_A68D_81D6213F5331_.wvu.Cols" localSheetId="0" hidden="1">'dem48'!#REF!</definedName>
    <definedName name="Z_C868F8C3_16D7_11D5_A68D_81D6213F5331_.wvu.FilterData" localSheetId="0" hidden="1">'dem48'!$C$20:$C$780</definedName>
    <definedName name="Z_C868F8C3_16D7_11D5_A68D_81D6213F5331_.wvu.PrintArea" localSheetId="0" hidden="1">'dem48'!$A$1:$G$780</definedName>
    <definedName name="Z_C868F8C3_16D7_11D5_A68D_81D6213F5331_.wvu.PrintTitles" localSheetId="0" hidden="1">'dem48'!$17:$19</definedName>
    <definedName name="Z_E5DF37BD_125C_11D5_8DC4_D0F5D88B3549_.wvu.Cols" localSheetId="0" hidden="1">'dem48'!#REF!</definedName>
    <definedName name="Z_E5DF37BD_125C_11D5_8DC4_D0F5D88B3549_.wvu.FilterData" localSheetId="0" hidden="1">'dem48'!$C$20:$C$780</definedName>
    <definedName name="Z_E5DF37BD_125C_11D5_8DC4_D0F5D88B3549_.wvu.PrintArea" localSheetId="0" hidden="1">'dem48'!$A$1:$G$780</definedName>
    <definedName name="Z_E5DF37BD_125C_11D5_8DC4_D0F5D88B3549_.wvu.PrintTitles" localSheetId="0" hidden="1">'dem48'!$17:$19</definedName>
    <definedName name="Z_F1391393_1D1C_410F_A76B_773FA6985814_.wvu.PrintArea" localSheetId="0" hidden="1">'dem48'!$A$661:$G$766</definedName>
    <definedName name="Z_F1391393_1D1C_410F_A76B_773FA6985814_.wvu.PrintTitles" localSheetId="0" hidden="1">'dem48'!$16:$19</definedName>
    <definedName name="Z_F8ADACC1_164E_11D6_B603_000021DAEEA2_.wvu.Cols" localSheetId="0" hidden="1">'dem48'!#REF!</definedName>
    <definedName name="Z_F8ADACC1_164E_11D6_B603_000021DAEEA2_.wvu.FilterData" localSheetId="0" hidden="1">'dem48'!$C$20:$C$780</definedName>
    <definedName name="Z_F8ADACC1_164E_11D6_B603_000021DAEEA2_.wvu.PrintArea" localSheetId="0" hidden="1">'dem48'!$A$1:$G$780</definedName>
    <definedName name="Z_F8ADACC1_164E_11D6_B603_000021DAEEA2_.wvu.PrintTitles" localSheetId="0" hidden="1">'dem48'!$17:$19</definedName>
  </definedNames>
  <calcPr calcId="125725"/>
  <customWorkbookViews>
    <customWorkbookView name="view" guid="{9F04AD3B-15DA-4D32-8B27-BA16A20022C6}" maximized="1" windowWidth="1020" windowHeight="597" activeSheetId="4"/>
    <customWorkbookView name="print view" guid="{F1391393-1D1C-410F-A76B-773FA6985814}" includeHiddenRowCol="0" maximized="1" windowWidth="1020" windowHeight="597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3" i="7"/>
  <c r="G696"/>
  <c r="G675"/>
  <c r="G621"/>
  <c r="E631"/>
  <c r="F631"/>
  <c r="D631"/>
  <c r="D713"/>
  <c r="F713"/>
  <c r="E713"/>
  <c r="E675"/>
  <c r="F675"/>
  <c r="D675"/>
  <c r="F717"/>
  <c r="E717"/>
  <c r="D717"/>
  <c r="F621"/>
  <c r="E621"/>
  <c r="D621"/>
  <c r="G717" l="1"/>
  <c r="G631"/>
  <c r="D649"/>
  <c r="E774"/>
  <c r="E775" s="1"/>
  <c r="E776" s="1"/>
  <c r="E777" s="1"/>
  <c r="E778" s="1"/>
  <c r="F774"/>
  <c r="F775" s="1"/>
  <c r="F776" s="1"/>
  <c r="F777" s="1"/>
  <c r="F778" s="1"/>
  <c r="D774"/>
  <c r="D775" s="1"/>
  <c r="D776" s="1"/>
  <c r="D777" s="1"/>
  <c r="D778" s="1"/>
  <c r="G774"/>
  <c r="G775" s="1"/>
  <c r="G776" s="1"/>
  <c r="G777" s="1"/>
  <c r="G778" s="1"/>
  <c r="F79"/>
  <c r="E79"/>
  <c r="D79"/>
  <c r="G79"/>
  <c r="F617" l="1"/>
  <c r="E617"/>
  <c r="D617"/>
  <c r="G617"/>
  <c r="F613"/>
  <c r="E613"/>
  <c r="D613"/>
  <c r="G613"/>
  <c r="F532"/>
  <c r="E532"/>
  <c r="D532"/>
  <c r="G532"/>
  <c r="F528"/>
  <c r="E528"/>
  <c r="D528"/>
  <c r="G528"/>
  <c r="F524"/>
  <c r="E524"/>
  <c r="D524"/>
  <c r="G524"/>
  <c r="F497"/>
  <c r="E497"/>
  <c r="D497"/>
  <c r="G497"/>
  <c r="F6" i="8" l="1"/>
  <c r="F7"/>
  <c r="F8"/>
  <c r="F5"/>
  <c r="F264" i="7"/>
  <c r="E264"/>
  <c r="D264"/>
  <c r="G264"/>
  <c r="F260"/>
  <c r="E260"/>
  <c r="D260"/>
  <c r="G260"/>
  <c r="F256"/>
  <c r="E256"/>
  <c r="D256"/>
  <c r="G256"/>
  <c r="F252"/>
  <c r="E252"/>
  <c r="D252"/>
  <c r="G252"/>
  <c r="F248"/>
  <c r="E248"/>
  <c r="D248"/>
  <c r="G248"/>
  <c r="F244"/>
  <c r="E244"/>
  <c r="D244"/>
  <c r="F240"/>
  <c r="E240"/>
  <c r="D240"/>
  <c r="G240"/>
  <c r="F640"/>
  <c r="F649" s="1"/>
  <c r="F601"/>
  <c r="F603"/>
  <c r="F312"/>
  <c r="F310"/>
  <c r="F284"/>
  <c r="F235"/>
  <c r="F219"/>
  <c r="F709"/>
  <c r="E709"/>
  <c r="D709"/>
  <c r="G709"/>
  <c r="F705"/>
  <c r="E705"/>
  <c r="D705"/>
  <c r="G705"/>
  <c r="F627"/>
  <c r="F632" s="1"/>
  <c r="E627"/>
  <c r="E632" s="1"/>
  <c r="D627"/>
  <c r="D632" s="1"/>
  <c r="G627"/>
  <c r="G632" s="1"/>
  <c r="E609"/>
  <c r="E622" s="1"/>
  <c r="F609"/>
  <c r="F622" s="1"/>
  <c r="D609"/>
  <c r="D622" s="1"/>
  <c r="G609"/>
  <c r="G622" s="1"/>
  <c r="F582"/>
  <c r="E582"/>
  <c r="D582"/>
  <c r="G582"/>
  <c r="F557"/>
  <c r="E557"/>
  <c r="D557"/>
  <c r="G557"/>
  <c r="F520"/>
  <c r="E520"/>
  <c r="D520"/>
  <c r="G520"/>
  <c r="F578"/>
  <c r="E578"/>
  <c r="D578"/>
  <c r="G578"/>
  <c r="F553"/>
  <c r="E553"/>
  <c r="D553"/>
  <c r="G553"/>
  <c r="F516"/>
  <c r="E516"/>
  <c r="D516"/>
  <c r="G516"/>
  <c r="F574"/>
  <c r="E574"/>
  <c r="D574"/>
  <c r="G574"/>
  <c r="F549"/>
  <c r="E549"/>
  <c r="D549"/>
  <c r="G549"/>
  <c r="F570"/>
  <c r="E570"/>
  <c r="D570"/>
  <c r="G570"/>
  <c r="F545"/>
  <c r="E545"/>
  <c r="D545"/>
  <c r="G545"/>
  <c r="F512"/>
  <c r="E512"/>
  <c r="D512"/>
  <c r="G512"/>
  <c r="E493"/>
  <c r="E498" s="1"/>
  <c r="F493"/>
  <c r="D493"/>
  <c r="D498" s="1"/>
  <c r="G493"/>
  <c r="F432"/>
  <c r="E432"/>
  <c r="D432"/>
  <c r="G432"/>
  <c r="E428"/>
  <c r="F428"/>
  <c r="D428"/>
  <c r="G428"/>
  <c r="F419"/>
  <c r="E419"/>
  <c r="D419"/>
  <c r="G419"/>
  <c r="F415"/>
  <c r="E415"/>
  <c r="D415"/>
  <c r="G415"/>
  <c r="F411"/>
  <c r="E411"/>
  <c r="D411"/>
  <c r="G411"/>
  <c r="F407"/>
  <c r="E407"/>
  <c r="D407"/>
  <c r="G407"/>
  <c r="F403"/>
  <c r="E403"/>
  <c r="D403"/>
  <c r="G403"/>
  <c r="F399"/>
  <c r="E399"/>
  <c r="D399"/>
  <c r="G399"/>
  <c r="F395"/>
  <c r="E395"/>
  <c r="D395"/>
  <c r="E391"/>
  <c r="F391"/>
  <c r="D391"/>
  <c r="G391"/>
  <c r="F370"/>
  <c r="E370"/>
  <c r="D370"/>
  <c r="G370"/>
  <c r="D366"/>
  <c r="F366"/>
  <c r="E366"/>
  <c r="G366"/>
  <c r="E321"/>
  <c r="F321"/>
  <c r="D321"/>
  <c r="F357"/>
  <c r="E357"/>
  <c r="D357"/>
  <c r="G357"/>
  <c r="F353"/>
  <c r="E353"/>
  <c r="D353"/>
  <c r="G353"/>
  <c r="D349"/>
  <c r="F349"/>
  <c r="E349"/>
  <c r="G349"/>
  <c r="F345"/>
  <c r="E345"/>
  <c r="D345"/>
  <c r="G345"/>
  <c r="F341"/>
  <c r="E341"/>
  <c r="D341"/>
  <c r="G341"/>
  <c r="F337"/>
  <c r="E337"/>
  <c r="D337"/>
  <c r="G337"/>
  <c r="F299"/>
  <c r="E299"/>
  <c r="D299"/>
  <c r="G299"/>
  <c r="E295"/>
  <c r="F295"/>
  <c r="D295"/>
  <c r="G295"/>
  <c r="F279"/>
  <c r="E279"/>
  <c r="D279"/>
  <c r="G279"/>
  <c r="F275"/>
  <c r="E275"/>
  <c r="D275"/>
  <c r="G275"/>
  <c r="G244" l="1"/>
  <c r="F9" i="8"/>
  <c r="E533" i="7"/>
  <c r="E534" s="1"/>
  <c r="F533"/>
  <c r="F534" s="1"/>
  <c r="F498"/>
  <c r="F499" s="1"/>
  <c r="D533"/>
  <c r="D534" s="1"/>
  <c r="D633"/>
  <c r="D634" s="1"/>
  <c r="F633"/>
  <c r="F634" s="1"/>
  <c r="E633"/>
  <c r="E634" s="1"/>
  <c r="E558"/>
  <c r="E559" s="1"/>
  <c r="F558"/>
  <c r="F559" s="1"/>
  <c r="E583"/>
  <c r="E584" s="1"/>
  <c r="D583"/>
  <c r="D584" s="1"/>
  <c r="F583"/>
  <c r="F584" s="1"/>
  <c r="D558"/>
  <c r="D559" s="1"/>
  <c r="D420"/>
  <c r="F420"/>
  <c r="D433"/>
  <c r="E433"/>
  <c r="F433"/>
  <c r="E371"/>
  <c r="E420"/>
  <c r="D371"/>
  <c r="F60"/>
  <c r="F69" s="1"/>
  <c r="F48"/>
  <c r="F56" s="1"/>
  <c r="F458"/>
  <c r="F460" s="1"/>
  <c r="F446"/>
  <c r="F447" s="1"/>
  <c r="F362"/>
  <c r="F371" s="1"/>
  <c r="F311"/>
  <c r="F316" s="1"/>
  <c r="E26"/>
  <c r="E27" s="1"/>
  <c r="E28" s="1"/>
  <c r="F26"/>
  <c r="F27" s="1"/>
  <c r="F28" s="1"/>
  <c r="E44"/>
  <c r="F44"/>
  <c r="E56"/>
  <c r="E69"/>
  <c r="E75"/>
  <c r="F75"/>
  <c r="E86"/>
  <c r="F86"/>
  <c r="E90"/>
  <c r="F90"/>
  <c r="E94"/>
  <c r="F94"/>
  <c r="E98"/>
  <c r="F98"/>
  <c r="E102"/>
  <c r="F102"/>
  <c r="E106"/>
  <c r="F106"/>
  <c r="E110"/>
  <c r="F110"/>
  <c r="E114"/>
  <c r="F114"/>
  <c r="E118"/>
  <c r="F118"/>
  <c r="E128"/>
  <c r="F128"/>
  <c r="E135"/>
  <c r="F135"/>
  <c r="E142"/>
  <c r="F142"/>
  <c r="E149"/>
  <c r="F149"/>
  <c r="E156"/>
  <c r="F156"/>
  <c r="E163"/>
  <c r="F163"/>
  <c r="E170"/>
  <c r="F170"/>
  <c r="E177"/>
  <c r="F177"/>
  <c r="E184"/>
  <c r="F184"/>
  <c r="E191"/>
  <c r="F191"/>
  <c r="E198"/>
  <c r="F198"/>
  <c r="E205"/>
  <c r="F205"/>
  <c r="E212"/>
  <c r="F212"/>
  <c r="E220"/>
  <c r="F220"/>
  <c r="E224"/>
  <c r="F224"/>
  <c r="E228"/>
  <c r="F228"/>
  <c r="E232"/>
  <c r="F232"/>
  <c r="E236"/>
  <c r="F236"/>
  <c r="E271"/>
  <c r="E280" s="1"/>
  <c r="F271"/>
  <c r="F280" s="1"/>
  <c r="E286"/>
  <c r="F286"/>
  <c r="E291"/>
  <c r="F291"/>
  <c r="E305"/>
  <c r="E306" s="1"/>
  <c r="F305"/>
  <c r="F306" s="1"/>
  <c r="E316"/>
  <c r="E325"/>
  <c r="F325"/>
  <c r="E329"/>
  <c r="F329"/>
  <c r="E333"/>
  <c r="F333"/>
  <c r="E375"/>
  <c r="F375"/>
  <c r="E438"/>
  <c r="E439" s="1"/>
  <c r="F438"/>
  <c r="F439" s="1"/>
  <c r="E443"/>
  <c r="F443"/>
  <c r="E447"/>
  <c r="E451"/>
  <c r="F451"/>
  <c r="E455"/>
  <c r="F455"/>
  <c r="E460"/>
  <c r="E466"/>
  <c r="F466"/>
  <c r="E470"/>
  <c r="F470"/>
  <c r="E474"/>
  <c r="F474"/>
  <c r="E480"/>
  <c r="E481" s="1"/>
  <c r="F480"/>
  <c r="F481" s="1"/>
  <c r="E499"/>
  <c r="E592"/>
  <c r="E593" s="1"/>
  <c r="F592"/>
  <c r="F593" s="1"/>
  <c r="E649"/>
  <c r="E654"/>
  <c r="F654"/>
  <c r="E665"/>
  <c r="F665"/>
  <c r="E671"/>
  <c r="E676" s="1"/>
  <c r="F671"/>
  <c r="F676" s="1"/>
  <c r="E681"/>
  <c r="E682" s="1"/>
  <c r="F681"/>
  <c r="F682" s="1"/>
  <c r="E689"/>
  <c r="F689"/>
  <c r="E693"/>
  <c r="F693"/>
  <c r="E697"/>
  <c r="F697"/>
  <c r="E701"/>
  <c r="F701"/>
  <c r="E725"/>
  <c r="F725"/>
  <c r="E729"/>
  <c r="F729"/>
  <c r="E733"/>
  <c r="F733"/>
  <c r="E738"/>
  <c r="F738"/>
  <c r="E742"/>
  <c r="F742"/>
  <c r="E750"/>
  <c r="F750"/>
  <c r="E754"/>
  <c r="F754"/>
  <c r="E758"/>
  <c r="F758"/>
  <c r="E762"/>
  <c r="F762"/>
  <c r="D499"/>
  <c r="D459"/>
  <c r="D460" s="1"/>
  <c r="D310"/>
  <c r="D313"/>
  <c r="D170"/>
  <c r="D142"/>
  <c r="D762"/>
  <c r="D758"/>
  <c r="D754"/>
  <c r="D750"/>
  <c r="D742"/>
  <c r="D738"/>
  <c r="D733"/>
  <c r="D729"/>
  <c r="D725"/>
  <c r="D701"/>
  <c r="D697"/>
  <c r="D693"/>
  <c r="D689"/>
  <c r="D681"/>
  <c r="D682" s="1"/>
  <c r="D671"/>
  <c r="D676" s="1"/>
  <c r="D665"/>
  <c r="D654"/>
  <c r="D592"/>
  <c r="D593" s="1"/>
  <c r="D480"/>
  <c r="D481" s="1"/>
  <c r="D474"/>
  <c r="D470"/>
  <c r="D466"/>
  <c r="D455"/>
  <c r="D451"/>
  <c r="D447"/>
  <c r="D443"/>
  <c r="D438"/>
  <c r="D439" s="1"/>
  <c r="D375"/>
  <c r="D333"/>
  <c r="D329"/>
  <c r="D325"/>
  <c r="D305"/>
  <c r="D306" s="1"/>
  <c r="D291"/>
  <c r="D286"/>
  <c r="D271"/>
  <c r="D280" s="1"/>
  <c r="D236"/>
  <c r="D232"/>
  <c r="D228"/>
  <c r="D224"/>
  <c r="D220"/>
  <c r="D212"/>
  <c r="D205"/>
  <c r="D198"/>
  <c r="D191"/>
  <c r="D184"/>
  <c r="D177"/>
  <c r="D163"/>
  <c r="D156"/>
  <c r="D149"/>
  <c r="D135"/>
  <c r="D128"/>
  <c r="D118"/>
  <c r="D114"/>
  <c r="D110"/>
  <c r="D106"/>
  <c r="D102"/>
  <c r="D98"/>
  <c r="D94"/>
  <c r="D90"/>
  <c r="D86"/>
  <c r="D75"/>
  <c r="D69"/>
  <c r="D56"/>
  <c r="D44"/>
  <c r="D26"/>
  <c r="D27" s="1"/>
  <c r="D28" s="1"/>
  <c r="G762"/>
  <c r="G758"/>
  <c r="G754"/>
  <c r="G750"/>
  <c r="G742"/>
  <c r="G733"/>
  <c r="G729"/>
  <c r="G725"/>
  <c r="G701"/>
  <c r="G693"/>
  <c r="G689"/>
  <c r="G681"/>
  <c r="G682" s="1"/>
  <c r="G671"/>
  <c r="G676" s="1"/>
  <c r="G665"/>
  <c r="G592"/>
  <c r="G593" s="1"/>
  <c r="G480"/>
  <c r="G481" s="1"/>
  <c r="G474"/>
  <c r="G470"/>
  <c r="G466"/>
  <c r="G455"/>
  <c r="G451"/>
  <c r="G447"/>
  <c r="G443"/>
  <c r="G438"/>
  <c r="G439" s="1"/>
  <c r="G375"/>
  <c r="G333"/>
  <c r="G329"/>
  <c r="G325"/>
  <c r="G321"/>
  <c r="G305"/>
  <c r="G306" s="1"/>
  <c r="G236"/>
  <c r="G232"/>
  <c r="G228"/>
  <c r="G224"/>
  <c r="G118"/>
  <c r="G114"/>
  <c r="G110"/>
  <c r="G106"/>
  <c r="G102"/>
  <c r="G98"/>
  <c r="G94"/>
  <c r="G90"/>
  <c r="G86"/>
  <c r="G26"/>
  <c r="G27" s="1"/>
  <c r="G28" s="1"/>
  <c r="F461" l="1"/>
  <c r="E461"/>
  <c r="D461"/>
  <c r="E743"/>
  <c r="E744" s="1"/>
  <c r="F743"/>
  <c r="F744" s="1"/>
  <c r="D743"/>
  <c r="D744" s="1"/>
  <c r="G718"/>
  <c r="G719" s="1"/>
  <c r="D718"/>
  <c r="D719" s="1"/>
  <c r="F718"/>
  <c r="F719" s="1"/>
  <c r="E718"/>
  <c r="E719" s="1"/>
  <c r="G533"/>
  <c r="G534" s="1"/>
  <c r="G498"/>
  <c r="G499" s="1"/>
  <c r="D265"/>
  <c r="F265"/>
  <c r="E265"/>
  <c r="E475"/>
  <c r="G633"/>
  <c r="G634" s="1"/>
  <c r="G558"/>
  <c r="G559" s="1"/>
  <c r="G583"/>
  <c r="G584" s="1"/>
  <c r="G433"/>
  <c r="G371"/>
  <c r="G420"/>
  <c r="E358"/>
  <c r="F358"/>
  <c r="D300"/>
  <c r="E300"/>
  <c r="F300"/>
  <c r="F475"/>
  <c r="E655"/>
  <c r="E656" s="1"/>
  <c r="E657" s="1"/>
  <c r="F594"/>
  <c r="E119"/>
  <c r="E120" s="1"/>
  <c r="F683"/>
  <c r="E763"/>
  <c r="E764" s="1"/>
  <c r="E594"/>
  <c r="F119"/>
  <c r="F120" s="1"/>
  <c r="E683"/>
  <c r="F763"/>
  <c r="F764" s="1"/>
  <c r="F70"/>
  <c r="F80" s="1"/>
  <c r="F655"/>
  <c r="F656" s="1"/>
  <c r="F657" s="1"/>
  <c r="G271"/>
  <c r="G280" s="1"/>
  <c r="G475"/>
  <c r="G119"/>
  <c r="G120" s="1"/>
  <c r="G738"/>
  <c r="G743" s="1"/>
  <c r="G286"/>
  <c r="G191"/>
  <c r="G220"/>
  <c r="G149"/>
  <c r="G170"/>
  <c r="G198"/>
  <c r="G75"/>
  <c r="G156"/>
  <c r="G177"/>
  <c r="G205"/>
  <c r="G135"/>
  <c r="G128"/>
  <c r="G142"/>
  <c r="G163"/>
  <c r="G184"/>
  <c r="G212"/>
  <c r="G654"/>
  <c r="G460"/>
  <c r="G291"/>
  <c r="E585"/>
  <c r="G594"/>
  <c r="G763"/>
  <c r="G764" s="1"/>
  <c r="F585"/>
  <c r="E70"/>
  <c r="E80" s="1"/>
  <c r="G683"/>
  <c r="D475"/>
  <c r="D594"/>
  <c r="D683"/>
  <c r="D316"/>
  <c r="D358" s="1"/>
  <c r="D763"/>
  <c r="D764" s="1"/>
  <c r="D655"/>
  <c r="D656" s="1"/>
  <c r="D657" s="1"/>
  <c r="D585"/>
  <c r="D119"/>
  <c r="D120" s="1"/>
  <c r="D70"/>
  <c r="D80" s="1"/>
  <c r="G316"/>
  <c r="G358" s="1"/>
  <c r="G649"/>
  <c r="G461" l="1"/>
  <c r="E376"/>
  <c r="E482" s="1"/>
  <c r="E595" s="1"/>
  <c r="E658" s="1"/>
  <c r="F376"/>
  <c r="F482" s="1"/>
  <c r="F595" s="1"/>
  <c r="F658" s="1"/>
  <c r="D376"/>
  <c r="G744"/>
  <c r="G765" s="1"/>
  <c r="G766" s="1"/>
  <c r="G779" s="1"/>
  <c r="G265"/>
  <c r="G376" s="1"/>
  <c r="G300"/>
  <c r="E765"/>
  <c r="E766" s="1"/>
  <c r="E779" s="1"/>
  <c r="F765"/>
  <c r="F766" s="1"/>
  <c r="F779" s="1"/>
  <c r="G655"/>
  <c r="G656" s="1"/>
  <c r="G657" s="1"/>
  <c r="G585"/>
  <c r="D765"/>
  <c r="D766" s="1"/>
  <c r="D779" s="1"/>
  <c r="G69"/>
  <c r="G44"/>
  <c r="E780" l="1"/>
  <c r="F780"/>
  <c r="D482"/>
  <c r="G56"/>
  <c r="G70" s="1"/>
  <c r="G80" s="1"/>
  <c r="G482" l="1"/>
  <c r="G595" s="1"/>
  <c r="G658" s="1"/>
  <c r="G780" s="1"/>
  <c r="D595"/>
  <c r="D658" l="1"/>
  <c r="D780" l="1"/>
  <c r="E13" l="1"/>
  <c r="D13" l="1"/>
  <c r="F13" l="1"/>
</calcChain>
</file>

<file path=xl/sharedStrings.xml><?xml version="1.0" encoding="utf-8"?>
<sst xmlns="http://schemas.openxmlformats.org/spreadsheetml/2006/main" count="1107" uniqueCount="446">
  <si>
    <t>Social Security &amp; Welfare</t>
  </si>
  <si>
    <t>Nutrition</t>
  </si>
  <si>
    <t>Capital</t>
  </si>
  <si>
    <t>Voted</t>
  </si>
  <si>
    <t>Major /Sub-Major/Minor/Sub/Detailed Heads</t>
  </si>
  <si>
    <t>Total</t>
  </si>
  <si>
    <t>REVENUE SECTION</t>
  </si>
  <si>
    <t>M.H.</t>
  </si>
  <si>
    <t>Direction &amp; Administration</t>
  </si>
  <si>
    <t>Salaries</t>
  </si>
  <si>
    <t>Office Expenses</t>
  </si>
  <si>
    <t>00.00.72</t>
  </si>
  <si>
    <t>Other Expenditure</t>
  </si>
  <si>
    <t>00.00.73</t>
  </si>
  <si>
    <t>General</t>
  </si>
  <si>
    <t>Scholarship and Stipend</t>
  </si>
  <si>
    <t>Social Welfare</t>
  </si>
  <si>
    <t>Social Welfare Division</t>
  </si>
  <si>
    <t>Women &amp; Child Welfare Division</t>
  </si>
  <si>
    <t>Welfare of Handicapped</t>
  </si>
  <si>
    <t>60.00.71</t>
  </si>
  <si>
    <t>60.00.72</t>
  </si>
  <si>
    <t>Child Welfare</t>
  </si>
  <si>
    <t>Project</t>
  </si>
  <si>
    <t>Training</t>
  </si>
  <si>
    <t>Other Child Welfare Programme</t>
  </si>
  <si>
    <t>Women's Welfare</t>
  </si>
  <si>
    <t>Other Women's Welfare Programme</t>
  </si>
  <si>
    <t>State Women Commission</t>
  </si>
  <si>
    <t>Assistance to Voluntary Organisation</t>
  </si>
  <si>
    <t>Voluntary Organisation</t>
  </si>
  <si>
    <t>68.00.31</t>
  </si>
  <si>
    <t>National Social Assistance Programme</t>
  </si>
  <si>
    <t>National Old Age Pension Scheme</t>
  </si>
  <si>
    <t>Pension Schemes</t>
  </si>
  <si>
    <t>CAPITAL SECTION</t>
  </si>
  <si>
    <t>60.00.73</t>
  </si>
  <si>
    <t>Special Nutritions Programmes</t>
  </si>
  <si>
    <t>60.46.01</t>
  </si>
  <si>
    <t>60.48.01</t>
  </si>
  <si>
    <t>60.45.01</t>
  </si>
  <si>
    <t>60.47.01</t>
  </si>
  <si>
    <t>Rongli Sub-Division</t>
  </si>
  <si>
    <t>Singtam Sub-Division</t>
  </si>
  <si>
    <t>Chungthang Sub-Division</t>
  </si>
  <si>
    <t>Ravongla Sub-Division</t>
  </si>
  <si>
    <t>Jorethang Sub-Division</t>
  </si>
  <si>
    <t>Capital Outlay on Social Security &amp; Welfare</t>
  </si>
  <si>
    <t>II. Details of the estimates and the heads under which this grant will be accounted for:</t>
  </si>
  <si>
    <t>00.00.74</t>
  </si>
  <si>
    <t>Malnutrition Free Sikkim</t>
  </si>
  <si>
    <t>(g) Social Welfare &amp; Nutrition</t>
  </si>
  <si>
    <t>(g) Capital Account of Social  Welfare &amp; Nutrition</t>
  </si>
  <si>
    <t>B - Social Services</t>
  </si>
  <si>
    <t>Revenue</t>
  </si>
  <si>
    <t>Construction</t>
  </si>
  <si>
    <t>National Family Benefit Scheme</t>
  </si>
  <si>
    <t>Other ICDS Programmes</t>
  </si>
  <si>
    <t>Gangtok Rural Project</t>
  </si>
  <si>
    <t>Dzongu Rural Project</t>
  </si>
  <si>
    <t>(In Thousands of Rupees)</t>
  </si>
  <si>
    <t>I.C.D.S. Programme (State Share)</t>
  </si>
  <si>
    <t>Protection of Civil Rights (Atrocities)</t>
  </si>
  <si>
    <t>District Disability Rehabilitation Centre</t>
  </si>
  <si>
    <t>Sikkim Grant of Awards for Marriage with Disabled</t>
  </si>
  <si>
    <t>Special School for Hearing Impaired</t>
  </si>
  <si>
    <t>60.00.75</t>
  </si>
  <si>
    <t>Creation of Barrier-free Environment for Persons with Disabilities under the Implementation of Persons with Disability Act, 1995 (Central Share)</t>
  </si>
  <si>
    <t>Old Age Pension (State Share)</t>
  </si>
  <si>
    <t>Other Social Security &amp; Welfare Programme</t>
  </si>
  <si>
    <t>Pension under Social Security Schemes</t>
  </si>
  <si>
    <t>Integrated Child Protection Scheme (ICPS)</t>
  </si>
  <si>
    <t>National Creche Scheme</t>
  </si>
  <si>
    <t>Empowerment of Persons with Disabilities</t>
  </si>
  <si>
    <t>National Creche scheme for Children of working mothers (State Share)</t>
  </si>
  <si>
    <t>00.00.75</t>
  </si>
  <si>
    <t>Wages</t>
  </si>
  <si>
    <t>Pradhan Mantri Matru Vandana Yojana (PMMVY) (Central Share)</t>
  </si>
  <si>
    <t>60.48.02</t>
  </si>
  <si>
    <t>60.47.02</t>
  </si>
  <si>
    <t>00.00.76</t>
  </si>
  <si>
    <t>Setting up of National Nutrition Mission- Poshan Abhiyan (State Share)</t>
  </si>
  <si>
    <t>Jawaharlal Nehru Memorial Institute for Handicapped, Namchi</t>
  </si>
  <si>
    <t>National Creche scheme for Children of working mothers (Central Share)</t>
  </si>
  <si>
    <t>Setting up of National Nutrition Mission 
(Central Share)</t>
  </si>
  <si>
    <t>State Fund for Person with Disabilities</t>
  </si>
  <si>
    <t>Scheme for Adolescent Girls (SAG)-Central Share</t>
  </si>
  <si>
    <t>60.46.02</t>
  </si>
  <si>
    <t>60.45.02</t>
  </si>
  <si>
    <t>Pradhan Mantri Matru Vandana Yojana (PMMVY) (State Share)</t>
  </si>
  <si>
    <t>Actuals</t>
  </si>
  <si>
    <t>Budget 
Estimate</t>
  </si>
  <si>
    <t>(e) Welfare of Scheduled Castes, Scheduled Tribes &amp; Other Backward Classes</t>
  </si>
  <si>
    <t>Scheme for Adolescent Girls (SAG)- State Share</t>
  </si>
  <si>
    <t>68.00.71</t>
  </si>
  <si>
    <t>Chief Minister State Disability Pension Scheme</t>
  </si>
  <si>
    <t>Gangtok District</t>
  </si>
  <si>
    <t>Gyalshing District</t>
  </si>
  <si>
    <t>Mangan District</t>
  </si>
  <si>
    <t>Namchi District</t>
  </si>
  <si>
    <t>Pakyong District</t>
  </si>
  <si>
    <t>60.49.01</t>
  </si>
  <si>
    <t>60.49.02</t>
  </si>
  <si>
    <t>Soreng District</t>
  </si>
  <si>
    <t>60.50.01</t>
  </si>
  <si>
    <t>60.50.02</t>
  </si>
  <si>
    <t>Saksham Anganwadi and POSHAN 2.0</t>
  </si>
  <si>
    <t xml:space="preserve">Special Nutritions Programmes </t>
  </si>
  <si>
    <t>Mission Shakti- SAMBAL</t>
  </si>
  <si>
    <t>Mission Shakti- SAMARTHYA</t>
  </si>
  <si>
    <t>Mission- VATSALYA</t>
  </si>
  <si>
    <t>Welfare of Transgender</t>
  </si>
  <si>
    <t>Special Nutritions Programmes (Central Share)</t>
  </si>
  <si>
    <t>DEMAND NO. 48</t>
  </si>
  <si>
    <t>WOMEN AND CHILD DEVELOPMENT</t>
  </si>
  <si>
    <t>Women Helpline (100 % CSS)</t>
  </si>
  <si>
    <t>Nari Adalat ( 100% CSS)</t>
  </si>
  <si>
    <t>Hub for Empowerment of Women (90:10) (Central Share)</t>
  </si>
  <si>
    <t>Sakhi Niwas (90:10) ( Central Share)</t>
  </si>
  <si>
    <t>60.00.49</t>
  </si>
  <si>
    <t>Other Revenue Expenditure</t>
  </si>
  <si>
    <t>Rent, Rates and Taxes for Land and Buildings</t>
  </si>
  <si>
    <t>Medical Treatment</t>
  </si>
  <si>
    <t>Allowances</t>
  </si>
  <si>
    <t>Fuels and Lubricants</t>
  </si>
  <si>
    <t>Domestic Travel Expenses</t>
  </si>
  <si>
    <t>Sikkim Welfare Commission</t>
  </si>
  <si>
    <t>55.00.36</t>
  </si>
  <si>
    <t>55.00.31</t>
  </si>
  <si>
    <t>Grant in Aid General</t>
  </si>
  <si>
    <t>Minor Civil and Electric Works</t>
  </si>
  <si>
    <t>60.55.01</t>
  </si>
  <si>
    <t>60.55.02</t>
  </si>
  <si>
    <t>60.56.01</t>
  </si>
  <si>
    <t>60.56.02</t>
  </si>
  <si>
    <t>60.57.01</t>
  </si>
  <si>
    <t>60.57.02</t>
  </si>
  <si>
    <t>60.58.01</t>
  </si>
  <si>
    <t>60.58.02</t>
  </si>
  <si>
    <t>60.59.01</t>
  </si>
  <si>
    <t>60.59.02</t>
  </si>
  <si>
    <t>60.65.01</t>
  </si>
  <si>
    <t>60.65.02</t>
  </si>
  <si>
    <t>State Commission for Protection of Rights of Children</t>
  </si>
  <si>
    <t>61.72.80</t>
  </si>
  <si>
    <t>61.72.81</t>
  </si>
  <si>
    <t>65.60.71</t>
  </si>
  <si>
    <t>65.60.72</t>
  </si>
  <si>
    <t>65.61.31</t>
  </si>
  <si>
    <t>65.61.36</t>
  </si>
  <si>
    <t>Saksham Anganwadi and POSHAN 2.0 (State Share)</t>
  </si>
  <si>
    <t>66.63.49</t>
  </si>
  <si>
    <t>Integrated Child Protection Scheme (ICPS) (Central Share)</t>
  </si>
  <si>
    <t>Integrated Child Protection Scheme (ICPS) (State Share)</t>
  </si>
  <si>
    <t>68.00.72</t>
  </si>
  <si>
    <t>60.66.01</t>
  </si>
  <si>
    <t>60.66.02</t>
  </si>
  <si>
    <t>60.67.01</t>
  </si>
  <si>
    <t>60.67.02</t>
  </si>
  <si>
    <t>60.67.49</t>
  </si>
  <si>
    <t>60.00.61</t>
  </si>
  <si>
    <t>60.00.62</t>
  </si>
  <si>
    <t>60.00.63</t>
  </si>
  <si>
    <t>60.00.64</t>
  </si>
  <si>
    <t>60.00.65</t>
  </si>
  <si>
    <t>One Stop Crisis Centre at Lumsey (Central Share)</t>
  </si>
  <si>
    <t>Beti Bachao Beti Padhao (Central Share)</t>
  </si>
  <si>
    <t>61.00.61</t>
  </si>
  <si>
    <t>61.00.62</t>
  </si>
  <si>
    <t>Grant-in-Aid General</t>
  </si>
  <si>
    <t>Old Age Pension (Central Share)</t>
  </si>
  <si>
    <t>60.00.70</t>
  </si>
  <si>
    <t>National Family Benefit Schemes (Central Share)</t>
  </si>
  <si>
    <t>Indira Gandhi National Widow Pension Scheme (Central Share)</t>
  </si>
  <si>
    <t>Indira Gandhi National Disability Pension Scheme (Central Share)</t>
  </si>
  <si>
    <t>Distribution of Nutritious Food and Beverages</t>
  </si>
  <si>
    <t>60.61.49</t>
  </si>
  <si>
    <t>Fuel and Lubricants</t>
  </si>
  <si>
    <t>Extruder Food Processing Plant</t>
  </si>
  <si>
    <t>61.00.36</t>
  </si>
  <si>
    <t>60.66.72</t>
  </si>
  <si>
    <t>Buildings and Structures</t>
  </si>
  <si>
    <t xml:space="preserve">Construction of Anganwadi Centre (Central Share) </t>
  </si>
  <si>
    <t>40.48.01</t>
  </si>
  <si>
    <t>40.48.02</t>
  </si>
  <si>
    <t>40.48.06</t>
  </si>
  <si>
    <t>40.48.07</t>
  </si>
  <si>
    <t>40.48.11</t>
  </si>
  <si>
    <t>40.48.13</t>
  </si>
  <si>
    <t>40.48.24</t>
  </si>
  <si>
    <t>40.60.01</t>
  </si>
  <si>
    <t>40.60.02</t>
  </si>
  <si>
    <t>40.60.06</t>
  </si>
  <si>
    <t>40.60.07</t>
  </si>
  <si>
    <t>40.60.11</t>
  </si>
  <si>
    <t>40.60.13</t>
  </si>
  <si>
    <t>40.60.49</t>
  </si>
  <si>
    <t>40.61.01</t>
  </si>
  <si>
    <t>40.61.06</t>
  </si>
  <si>
    <t>40.61.07</t>
  </si>
  <si>
    <t>40.61.11</t>
  </si>
  <si>
    <t>40.61.13</t>
  </si>
  <si>
    <t>40.61.27</t>
  </si>
  <si>
    <t>40.60.24</t>
  </si>
  <si>
    <t>40.61.24</t>
  </si>
  <si>
    <t>40.60.29</t>
  </si>
  <si>
    <t>Repair and Maintenance</t>
  </si>
  <si>
    <t>40.61.29</t>
  </si>
  <si>
    <t>60.45.07</t>
  </si>
  <si>
    <t>67.60.71</t>
  </si>
  <si>
    <t>67.60.72</t>
  </si>
  <si>
    <t>67.61.71</t>
  </si>
  <si>
    <t>Child Helpline (Central Share)</t>
  </si>
  <si>
    <t>60.00.74</t>
  </si>
  <si>
    <t>National Family Benefit Schemes (State Share)</t>
  </si>
  <si>
    <t>Head Office Establishment</t>
  </si>
  <si>
    <t>44.50.34</t>
  </si>
  <si>
    <t>Scholarship</t>
  </si>
  <si>
    <t>44.51.49</t>
  </si>
  <si>
    <t>44.52.49</t>
  </si>
  <si>
    <t>44.53.49</t>
  </si>
  <si>
    <t>44.54.49</t>
  </si>
  <si>
    <t>44.50.52</t>
  </si>
  <si>
    <t>Machinery and Equipment</t>
  </si>
  <si>
    <t>44.55.49</t>
  </si>
  <si>
    <t>44.56.49</t>
  </si>
  <si>
    <t>44.57.49</t>
  </si>
  <si>
    <t>Vocational Skill Development and Training for Disabled Adults</t>
  </si>
  <si>
    <t>Training Expenses</t>
  </si>
  <si>
    <t>Juvenile Justice Fund</t>
  </si>
  <si>
    <t>67.62.49</t>
  </si>
  <si>
    <t>Protection of Women from Domestic Violence</t>
  </si>
  <si>
    <t>66.00.49</t>
  </si>
  <si>
    <t>AAMA Scheme</t>
  </si>
  <si>
    <t>67.00.49</t>
  </si>
  <si>
    <t>60.00.66</t>
  </si>
  <si>
    <t>Shakti Sadan (Central Share)</t>
  </si>
  <si>
    <t>Shakti Sadan (State Share)</t>
  </si>
  <si>
    <t>60.00.67</t>
  </si>
  <si>
    <t>Hub for Empowerment of Women (State Share)</t>
  </si>
  <si>
    <t>60.00.68</t>
  </si>
  <si>
    <t>Sakhi Niwas (State Share)</t>
  </si>
  <si>
    <t>68.00.49</t>
  </si>
  <si>
    <t>69.00.49</t>
  </si>
  <si>
    <t>64.61.49</t>
  </si>
  <si>
    <t>Welfare of Aged, Infirm &amp; Destitute</t>
  </si>
  <si>
    <t>Destitute Homes and Half Way Homes</t>
  </si>
  <si>
    <t>Indira Gandhi National Widow Pension Scheme (State Share)</t>
  </si>
  <si>
    <t>Indira Gandhi National Disability Pension Scheme (State Share)</t>
  </si>
  <si>
    <t xml:space="preserve">Unmarried Women Pension Scheme </t>
  </si>
  <si>
    <t>Welfare of Aged, Infirm and Destitute</t>
  </si>
  <si>
    <t>44.50.72</t>
  </si>
  <si>
    <t>44.51.72</t>
  </si>
  <si>
    <t>44.52.72</t>
  </si>
  <si>
    <t>Rehabilitation Home for Persons suffering from Mental Illness</t>
  </si>
  <si>
    <t xml:space="preserve">State Special Nutrition Programme </t>
  </si>
  <si>
    <t>Old Age Home and Composite Centre at Kyongsa</t>
  </si>
  <si>
    <t>Old Age Home and Composite Centre at Saureni</t>
  </si>
  <si>
    <t>40.61.02</t>
  </si>
  <si>
    <t>60.46.06</t>
  </si>
  <si>
    <t>60.46.07</t>
  </si>
  <si>
    <t>60.68.49</t>
  </si>
  <si>
    <t>60.62.49</t>
  </si>
  <si>
    <t>Capital Outlay on Social Security and Welfare</t>
  </si>
  <si>
    <t>67.60.73</t>
  </si>
  <si>
    <t>67.60.75</t>
  </si>
  <si>
    <t>Swachata Action Plan</t>
  </si>
  <si>
    <t>National Action Plan for Senior Citizens</t>
  </si>
  <si>
    <t>Old Age Home and Composite Centre at Mangan</t>
  </si>
  <si>
    <t>44.54.72</t>
  </si>
  <si>
    <t>44.00.01</t>
  </si>
  <si>
    <t>44.00.02</t>
  </si>
  <si>
    <t>44.00.06</t>
  </si>
  <si>
    <t>44.00.07</t>
  </si>
  <si>
    <t>44.00.11</t>
  </si>
  <si>
    <t>44.00.13</t>
  </si>
  <si>
    <t>44.00.14</t>
  </si>
  <si>
    <t>60.47.06</t>
  </si>
  <si>
    <t>60.47.07</t>
  </si>
  <si>
    <t>60.48.06</t>
  </si>
  <si>
    <t>60.48.07</t>
  </si>
  <si>
    <t>60.49.06</t>
  </si>
  <si>
    <t>60.49.07</t>
  </si>
  <si>
    <t>60.50.06</t>
  </si>
  <si>
    <t>60.50.07</t>
  </si>
  <si>
    <t>60.55.06</t>
  </si>
  <si>
    <t>60.55.07</t>
  </si>
  <si>
    <t>60.56.06</t>
  </si>
  <si>
    <t>60.56.07</t>
  </si>
  <si>
    <t>60.57.06</t>
  </si>
  <si>
    <t>60.57.07</t>
  </si>
  <si>
    <t>60.58.06</t>
  </si>
  <si>
    <t>60.58.07</t>
  </si>
  <si>
    <t>60.59.06</t>
  </si>
  <si>
    <t>60.59.07</t>
  </si>
  <si>
    <t>60.65.06</t>
  </si>
  <si>
    <t>60.65.07</t>
  </si>
  <si>
    <t>60.66.06</t>
  </si>
  <si>
    <t>60.66.07</t>
  </si>
  <si>
    <t>60.67.06</t>
  </si>
  <si>
    <t>60.67.07</t>
  </si>
  <si>
    <t>70.00.31</t>
  </si>
  <si>
    <t>70.00.36</t>
  </si>
  <si>
    <t>Special Component Plan for Scheduled Castes</t>
  </si>
  <si>
    <t>60.00.76</t>
  </si>
  <si>
    <t>Tribal Area Sub-plan</t>
  </si>
  <si>
    <t>60.67.72</t>
  </si>
  <si>
    <t>One Stop Centre, Gangtok</t>
  </si>
  <si>
    <t>60.61.72</t>
  </si>
  <si>
    <t>One Stop Centre, Gyalshing</t>
  </si>
  <si>
    <t>60.62.72</t>
  </si>
  <si>
    <t>One Stop Centre, Pakyong</t>
  </si>
  <si>
    <t>60.63.72</t>
  </si>
  <si>
    <t>60.69.49</t>
  </si>
  <si>
    <t>60.70.49</t>
  </si>
  <si>
    <t>Women and Child Development Department</t>
  </si>
  <si>
    <t>44.58.09</t>
  </si>
  <si>
    <t>2024-25</t>
  </si>
  <si>
    <t>Swachata Action Plan (ICDS) (Central Share)</t>
  </si>
  <si>
    <t>70.00.49</t>
  </si>
  <si>
    <t>POCSO Act 2012</t>
  </si>
  <si>
    <t>67.63.49</t>
  </si>
  <si>
    <t>Special School for Children with Disability, Shyari</t>
  </si>
  <si>
    <t>Celebration of International Women's Day</t>
  </si>
  <si>
    <t>Sexual Harrassment of Women at Workplace Act, 2013</t>
  </si>
  <si>
    <t>Anganwadi Workers &amp; Anganwadi Helpers 
(Central Share)</t>
  </si>
  <si>
    <t>Anganwadi Workers &amp; Anganwadi Helpers 
(State Share)</t>
  </si>
  <si>
    <t xml:space="preserve"> Revised 
Estimate</t>
  </si>
  <si>
    <t>2025-26</t>
  </si>
  <si>
    <t>60.66.78</t>
  </si>
  <si>
    <t>Land</t>
  </si>
  <si>
    <t>Sakhi Niwas</t>
  </si>
  <si>
    <t>Anganwadi Workers and Helpers</t>
  </si>
  <si>
    <t>60.71.36</t>
  </si>
  <si>
    <t>Grants in Aid Salaries</t>
  </si>
  <si>
    <t>Mission Vatsalaya Scheme</t>
  </si>
  <si>
    <t>67.64.36</t>
  </si>
  <si>
    <t>61.00.31</t>
  </si>
  <si>
    <t>67.60.76</t>
  </si>
  <si>
    <t>Non Institutional Care Sponsorship/Foster Care/After Care (State Share)</t>
  </si>
  <si>
    <t>67.60.77</t>
  </si>
  <si>
    <t>Swachata Action Plan (State Share)</t>
  </si>
  <si>
    <t>00.00.51</t>
  </si>
  <si>
    <t>Motor Vehicle</t>
  </si>
  <si>
    <t>Construction of Child Care Institute including Juvenile Justice Board and Child Welfare Centres (State Share)</t>
  </si>
  <si>
    <t>60.68.72</t>
  </si>
  <si>
    <t>60.69.72</t>
  </si>
  <si>
    <t xml:space="preserve">Construction of Anganwadi Centre (State Share) </t>
  </si>
  <si>
    <t>40.48.29</t>
  </si>
  <si>
    <t>Repair and Maintainance</t>
  </si>
  <si>
    <t>40.48.19</t>
  </si>
  <si>
    <t>Digital Equipment</t>
  </si>
  <si>
    <t>40.61.19</t>
  </si>
  <si>
    <t>44.00.24</t>
  </si>
  <si>
    <t>44.00.29</t>
  </si>
  <si>
    <t>44.00.19</t>
  </si>
  <si>
    <t>Digital Equipements</t>
  </si>
  <si>
    <t>I. Estimate of the amount required in the year ending 31st March, 2027 to defray the charges in respect of Women and Child Development</t>
  </si>
  <si>
    <t>61.73.49</t>
  </si>
  <si>
    <t>61.74.49</t>
  </si>
  <si>
    <t>65.62.49</t>
  </si>
  <si>
    <t>65.63.49</t>
  </si>
  <si>
    <t>Scheme for Adolescent Girls (SAG)-State Share</t>
  </si>
  <si>
    <t>67.65.49</t>
  </si>
  <si>
    <t>67.66.49</t>
  </si>
  <si>
    <t>Non Institutional Care Sponsorship/Foster Care/After Care (Central Share)</t>
  </si>
  <si>
    <t>67.67.49</t>
  </si>
  <si>
    <t>67.68.49</t>
  </si>
  <si>
    <t>67.69.49</t>
  </si>
  <si>
    <t>Swachata Action Plan (Central Share)</t>
  </si>
  <si>
    <t>67.70.49</t>
  </si>
  <si>
    <t>67.61.49</t>
  </si>
  <si>
    <t xml:space="preserve">68.60.49 </t>
  </si>
  <si>
    <t xml:space="preserve">68.61.49 </t>
  </si>
  <si>
    <t>60.71.49</t>
  </si>
  <si>
    <t>Hub for Empowerment of Women (Central Share)</t>
  </si>
  <si>
    <t>60.72.49</t>
  </si>
  <si>
    <t>60.73.49</t>
  </si>
  <si>
    <t>Sakhi Niwas (Central Share)</t>
  </si>
  <si>
    <t>60.74.49</t>
  </si>
  <si>
    <t>60.75.49</t>
  </si>
  <si>
    <t>60.76.49</t>
  </si>
  <si>
    <t>60.77.49</t>
  </si>
  <si>
    <t>61.60.49</t>
  </si>
  <si>
    <t>61.61.49</t>
  </si>
  <si>
    <t>Welfare of Senior Citizens (Central Share)</t>
  </si>
  <si>
    <t>Anganwadi Workers &amp; Anganwadi Helpers
(Central Share)</t>
  </si>
  <si>
    <t>60.63.49</t>
  </si>
  <si>
    <t>60.64.49</t>
  </si>
  <si>
    <t xml:space="preserve">National Nutrition Mission </t>
  </si>
  <si>
    <t>Swachatta Action Plan under Anganwadi Services (Central Share)</t>
  </si>
  <si>
    <t>60.70.60</t>
  </si>
  <si>
    <t>Other Capital Expenditure</t>
  </si>
  <si>
    <t>60.71.72</t>
  </si>
  <si>
    <t>Building and Structures</t>
  </si>
  <si>
    <t xml:space="preserve"> (c) Capital Account of  Special Areas Programme</t>
  </si>
  <si>
    <t>Capital Outlay on Other Special Area Programmes</t>
  </si>
  <si>
    <t>Capital Outlay on Other Special Areas Programme</t>
  </si>
  <si>
    <t>Border Area Development</t>
  </si>
  <si>
    <t>Border Area Development Programmes</t>
  </si>
  <si>
    <t>Vibrant Village Programme (Central Share)</t>
  </si>
  <si>
    <t>80.65.60</t>
  </si>
  <si>
    <t>Anganwadi Workers and Helpers- Gangtok District</t>
  </si>
  <si>
    <t>60.72.36</t>
  </si>
  <si>
    <t>Anganwadi Workers and Helpers- Head Office</t>
  </si>
  <si>
    <t>Anganwadi Workers and Helpers- Gyalshing District</t>
  </si>
  <si>
    <t>Anganwadi Workers and Helpers- Namchi District</t>
  </si>
  <si>
    <t>Anganwadi Workers and Helpers- Mangan District</t>
  </si>
  <si>
    <t>Anganwadi Workers and Helpers- Pakyong District</t>
  </si>
  <si>
    <t>Anganwadi Workers and Helpers- Soreng District</t>
  </si>
  <si>
    <t>60.73.36</t>
  </si>
  <si>
    <t>60.74.36</t>
  </si>
  <si>
    <t>60.75.36</t>
  </si>
  <si>
    <t>60.76.36</t>
  </si>
  <si>
    <t>60.77.36</t>
  </si>
  <si>
    <t>60.78.36</t>
  </si>
  <si>
    <t>AWW</t>
  </si>
  <si>
    <t>AWH</t>
  </si>
  <si>
    <t>Addl AWW</t>
  </si>
  <si>
    <t>Others</t>
  </si>
  <si>
    <t>Reg (Scale)</t>
  </si>
  <si>
    <t>Non- Reg (Con)</t>
  </si>
  <si>
    <t>Vacant (Con)</t>
  </si>
  <si>
    <t>Details of no. Of employees (Sanctioned Strength) (05/06/2026)</t>
  </si>
  <si>
    <t>Welfare of Scheduled Caste, Scheduled Tribes, Other Backward Classes and Minorities</t>
  </si>
  <si>
    <t>60.65.49</t>
  </si>
  <si>
    <t>Indira Gandhi National Widow Pension Scheme 
(State Share)</t>
  </si>
  <si>
    <t>60.66.49</t>
  </si>
  <si>
    <t>Special Nutritions Programmes (State Share)</t>
  </si>
  <si>
    <t>Emoluments of Chairpersons, Advisors &amp; OSDs</t>
  </si>
  <si>
    <t>56</t>
  </si>
  <si>
    <t>56.00.49</t>
  </si>
  <si>
    <t xml:space="preserve">Vibrant Village Programme </t>
  </si>
  <si>
    <t>Construction of Child Care Institute including Juvenile Justice Board and Child Welfare Centres (Central Share)</t>
  </si>
  <si>
    <t>60.72.72</t>
  </si>
  <si>
    <t>Construction of ICDS Centers</t>
  </si>
  <si>
    <t>Development of Softwares</t>
  </si>
  <si>
    <t>Information, Computer, Telecommunication (ICT) Equipments</t>
  </si>
  <si>
    <t>Setting up of National Nutrition Mission 
(State Share)</t>
  </si>
  <si>
    <t>61.62.49</t>
  </si>
  <si>
    <t>60.73.72</t>
  </si>
  <si>
    <t>Setting up of National Nutrition Mission (Central Share)</t>
  </si>
  <si>
    <t>Upgradation of Saksham Anganwadi Centres 
(State Share)</t>
  </si>
  <si>
    <t>Upgradation of Saksham Anganwadi Centres 
(Central Share)</t>
  </si>
  <si>
    <t>Construction of 500 bedded Working Women's 
Hostel</t>
  </si>
  <si>
    <t>2026-27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</si>
</sst>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00#"/>
    <numFmt numFmtId="165" formatCode="0#"/>
    <numFmt numFmtId="166" formatCode="0000##"/>
    <numFmt numFmtId="167" formatCode="00000#"/>
    <numFmt numFmtId="168" formatCode="00.000"/>
    <numFmt numFmtId="169" formatCode="00"/>
    <numFmt numFmtId="170" formatCode="_ * #,##0_ ;_ * \-#,##0_ ;_ * &quot;-&quot;??_ ;_ @_ "/>
    <numFmt numFmtId="171" formatCode="0_)"/>
  </numFmts>
  <fonts count="9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u/>
      <sz val="10"/>
      <name val="Times New Roman"/>
      <family val="1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/>
    <xf numFmtId="167" fontId="2" fillId="0" borderId="0"/>
  </cellStyleXfs>
  <cellXfs count="166">
    <xf numFmtId="0" fontId="0" fillId="0" borderId="0" xfId="0"/>
    <xf numFmtId="43" fontId="3" fillId="0" borderId="2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43" fontId="3" fillId="0" borderId="0" xfId="1" applyFont="1" applyFill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1" fontId="3" fillId="0" borderId="0" xfId="1" applyNumberFormat="1" applyFont="1" applyFill="1" applyBorder="1" applyAlignment="1">
      <alignment horizontal="right" wrapText="1"/>
    </xf>
    <xf numFmtId="43" fontId="3" fillId="0" borderId="3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43" fontId="3" fillId="0" borderId="0" xfId="1" applyFont="1" applyFill="1" applyAlignment="1">
      <alignment horizontal="right"/>
    </xf>
    <xf numFmtId="0" fontId="4" fillId="0" borderId="0" xfId="9" applyNumberFormat="1" applyFont="1" applyFill="1" applyBorder="1" applyAlignment="1" applyProtection="1">
      <alignment horizontal="left" vertical="top" wrapText="1"/>
    </xf>
    <xf numFmtId="0" fontId="3" fillId="0" borderId="0" xfId="6" applyFont="1" applyFill="1" applyAlignment="1">
      <alignment horizontal="left"/>
    </xf>
    <xf numFmtId="0" fontId="3" fillId="0" borderId="0" xfId="6" applyFont="1" applyFill="1" applyAlignment="1">
      <alignment horizontal="left" vertical="top" wrapText="1"/>
    </xf>
    <xf numFmtId="0" fontId="3" fillId="0" borderId="0" xfId="6" applyFont="1" applyFill="1"/>
    <xf numFmtId="0" fontId="4" fillId="0" borderId="0" xfId="6" applyFont="1" applyFill="1" applyAlignment="1">
      <alignment horizontal="center"/>
    </xf>
    <xf numFmtId="0" fontId="3" fillId="0" borderId="0" xfId="6" applyFont="1" applyFill="1" applyAlignment="1">
      <alignment horizontal="right" vertical="top" wrapText="1"/>
    </xf>
    <xf numFmtId="0" fontId="4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3" fillId="0" borderId="0" xfId="6" applyFont="1" applyFill="1" applyAlignment="1">
      <alignment vertical="top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/>
    </xf>
    <xf numFmtId="0" fontId="3" fillId="0" borderId="0" xfId="6" applyFont="1" applyFill="1" applyAlignment="1">
      <alignment horizontal="right" vertical="top"/>
    </xf>
    <xf numFmtId="0" fontId="3" fillId="0" borderId="0" xfId="6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5" applyFont="1" applyFill="1" applyAlignment="1">
      <alignment horizontal="left" vertical="top"/>
    </xf>
    <xf numFmtId="0" fontId="4" fillId="0" borderId="0" xfId="6" applyFont="1" applyFill="1" applyAlignment="1">
      <alignment horizontal="right"/>
    </xf>
    <xf numFmtId="1" fontId="4" fillId="0" borderId="0" xfId="6" applyNumberFormat="1" applyFont="1" applyFill="1" applyAlignment="1">
      <alignment horizontal="center"/>
    </xf>
    <xf numFmtId="0" fontId="3" fillId="0" borderId="0" xfId="9" applyFont="1" applyFill="1" applyAlignment="1">
      <alignment horizontal="left" vertical="top" wrapText="1"/>
    </xf>
    <xf numFmtId="0" fontId="3" fillId="0" borderId="0" xfId="9" applyFont="1" applyFill="1" applyAlignment="1">
      <alignment horizontal="right" vertical="top" wrapText="1"/>
    </xf>
    <xf numFmtId="0" fontId="3" fillId="0" borderId="2" xfId="8" applyFont="1" applyFill="1" applyBorder="1" applyAlignment="1">
      <alignment horizontal="left"/>
    </xf>
    <xf numFmtId="0" fontId="3" fillId="0" borderId="2" xfId="8" applyFont="1" applyFill="1" applyBorder="1"/>
    <xf numFmtId="0" fontId="5" fillId="0" borderId="2" xfId="8" applyFont="1" applyFill="1" applyBorder="1" applyAlignment="1">
      <alignment horizontal="right"/>
    </xf>
    <xf numFmtId="0" fontId="4" fillId="0" borderId="0" xfId="6" applyFont="1" applyFill="1" applyAlignment="1">
      <alignment horizontal="left" vertical="top" wrapText="1"/>
    </xf>
    <xf numFmtId="0" fontId="3" fillId="0" borderId="0" xfId="6" applyFont="1" applyFill="1" applyAlignment="1">
      <alignment horizontal="right"/>
    </xf>
    <xf numFmtId="0" fontId="4" fillId="0" borderId="0" xfId="6" applyFont="1" applyFill="1" applyAlignment="1">
      <alignment horizontal="right" vertical="top" wrapText="1"/>
    </xf>
    <xf numFmtId="1" fontId="3" fillId="0" borderId="0" xfId="6" applyNumberFormat="1" applyFont="1" applyFill="1" applyAlignment="1">
      <alignment horizontal="right"/>
    </xf>
    <xf numFmtId="165" fontId="3" fillId="0" borderId="0" xfId="6" applyNumberFormat="1" applyFont="1" applyFill="1" applyAlignment="1">
      <alignment horizontal="right" vertical="top" wrapText="1"/>
    </xf>
    <xf numFmtId="168" fontId="4" fillId="0" borderId="0" xfId="6" applyNumberFormat="1" applyFont="1" applyFill="1" applyAlignment="1">
      <alignment horizontal="right" vertical="top" wrapText="1"/>
    </xf>
    <xf numFmtId="0" fontId="3" fillId="0" borderId="0" xfId="7" applyFont="1" applyFill="1" applyAlignment="1">
      <alignment horizontal="right" vertical="top" wrapText="1"/>
    </xf>
    <xf numFmtId="0" fontId="3" fillId="0" borderId="0" xfId="7" applyFont="1" applyFill="1" applyAlignment="1">
      <alignment horizontal="left" vertical="top" wrapText="1"/>
    </xf>
    <xf numFmtId="0" fontId="3" fillId="0" borderId="0" xfId="6" applyFont="1" applyFill="1" applyAlignment="1">
      <alignment horizontal="left" vertical="center" wrapText="1"/>
    </xf>
    <xf numFmtId="0" fontId="3" fillId="0" borderId="0" xfId="6" applyNumberFormat="1" applyFont="1" applyFill="1" applyAlignment="1">
      <alignment horizontal="right"/>
    </xf>
    <xf numFmtId="0" fontId="3" fillId="0" borderId="0" xfId="6" applyNumberFormat="1" applyFont="1" applyFill="1" applyBorder="1" applyAlignment="1">
      <alignment horizontal="right"/>
    </xf>
    <xf numFmtId="0" fontId="3" fillId="0" borderId="2" xfId="6" applyNumberFormat="1" applyFont="1" applyFill="1" applyBorder="1" applyAlignment="1">
      <alignment horizontal="right"/>
    </xf>
    <xf numFmtId="167" fontId="3" fillId="0" borderId="0" xfId="6" applyNumberFormat="1" applyFont="1" applyFill="1" applyAlignment="1">
      <alignment horizontal="right" vertical="top" wrapText="1"/>
    </xf>
    <xf numFmtId="0" fontId="3" fillId="0" borderId="2" xfId="6" applyFont="1" applyFill="1" applyBorder="1" applyAlignment="1">
      <alignment horizontal="left" vertical="top" wrapText="1"/>
    </xf>
    <xf numFmtId="164" fontId="4" fillId="0" borderId="0" xfId="6" applyNumberFormat="1" applyFont="1" applyFill="1" applyAlignment="1">
      <alignment horizontal="right" vertical="top" wrapText="1"/>
    </xf>
    <xf numFmtId="0" fontId="3" fillId="0" borderId="2" xfId="6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left" vertical="top" wrapText="1"/>
    </xf>
    <xf numFmtId="0" fontId="3" fillId="0" borderId="0" xfId="6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left" vertical="center" wrapText="1"/>
    </xf>
    <xf numFmtId="0" fontId="3" fillId="0" borderId="0" xfId="6" applyFont="1" applyFill="1" applyBorder="1"/>
    <xf numFmtId="1" fontId="3" fillId="0" borderId="0" xfId="6" applyNumberFormat="1" applyFont="1" applyFill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68" fontId="3" fillId="0" borderId="0" xfId="7" applyNumberFormat="1" applyFont="1" applyFill="1" applyAlignment="1">
      <alignment horizontal="right" vertical="top" wrapText="1"/>
    </xf>
    <xf numFmtId="0" fontId="3" fillId="0" borderId="0" xfId="7" applyFont="1" applyFill="1" applyAlignment="1">
      <alignment horizontal="left" vertical="center" wrapText="1"/>
    </xf>
    <xf numFmtId="0" fontId="3" fillId="0" borderId="1" xfId="6" applyFont="1" applyFill="1" applyBorder="1" applyAlignment="1">
      <alignment horizontal="right"/>
    </xf>
    <xf numFmtId="0" fontId="3" fillId="0" borderId="0" xfId="7" applyFont="1" applyFill="1" applyAlignment="1">
      <alignment horizontal="center" vertical="top" wrapText="1"/>
    </xf>
    <xf numFmtId="0" fontId="3" fillId="0" borderId="0" xfId="7" applyFont="1" applyFill="1" applyAlignment="1">
      <alignment horizontal="center" vertical="center" wrapText="1"/>
    </xf>
    <xf numFmtId="167" fontId="3" fillId="0" borderId="0" xfId="7" applyNumberFormat="1" applyFont="1" applyFill="1" applyAlignment="1">
      <alignment horizontal="right" vertical="center" wrapText="1"/>
    </xf>
    <xf numFmtId="165" fontId="3" fillId="0" borderId="0" xfId="6" applyNumberFormat="1" applyFont="1" applyFill="1" applyBorder="1" applyAlignment="1">
      <alignment horizontal="right" vertical="top" wrapText="1"/>
    </xf>
    <xf numFmtId="166" fontId="3" fillId="0" borderId="0" xfId="6" applyNumberFormat="1" applyFont="1" applyFill="1" applyAlignment="1">
      <alignment horizontal="right" vertical="top" wrapText="1"/>
    </xf>
    <xf numFmtId="0" fontId="3" fillId="0" borderId="3" xfId="6" applyFont="1" applyFill="1" applyBorder="1" applyAlignment="1">
      <alignment horizontal="left" vertical="top" wrapText="1"/>
    </xf>
    <xf numFmtId="0" fontId="3" fillId="0" borderId="3" xfId="6" applyFont="1" applyFill="1" applyBorder="1" applyAlignment="1">
      <alignment horizontal="right" vertical="top" wrapText="1"/>
    </xf>
    <xf numFmtId="0" fontId="4" fillId="0" borderId="3" xfId="6" applyFont="1" applyFill="1" applyBorder="1" applyAlignment="1">
      <alignment horizontal="left" vertical="top" wrapText="1"/>
    </xf>
    <xf numFmtId="0" fontId="4" fillId="0" borderId="0" xfId="6" applyFont="1" applyFill="1"/>
    <xf numFmtId="0" fontId="6" fillId="0" borderId="0" xfId="6" applyFont="1" applyFill="1"/>
    <xf numFmtId="167" fontId="3" fillId="0" borderId="0" xfId="6" applyNumberFormat="1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vertical="center"/>
    </xf>
    <xf numFmtId="169" fontId="3" fillId="0" borderId="0" xfId="7" applyNumberFormat="1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left" vertical="top" wrapText="1"/>
    </xf>
    <xf numFmtId="0" fontId="4" fillId="0" borderId="0" xfId="6" applyNumberFormat="1" applyFont="1" applyFill="1" applyAlignment="1">
      <alignment horizontal="center"/>
    </xf>
    <xf numFmtId="0" fontId="3" fillId="0" borderId="0" xfId="6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center" vertical="top"/>
    </xf>
    <xf numFmtId="0" fontId="3" fillId="0" borderId="0" xfId="6" applyNumberFormat="1" applyFont="1" applyFill="1"/>
    <xf numFmtId="0" fontId="3" fillId="0" borderId="2" xfId="8" applyNumberFormat="1" applyFont="1" applyFill="1" applyBorder="1"/>
    <xf numFmtId="0" fontId="6" fillId="0" borderId="0" xfId="6" applyNumberFormat="1" applyFont="1" applyFill="1"/>
    <xf numFmtId="0" fontId="3" fillId="0" borderId="2" xfId="8" applyNumberFormat="1" applyFont="1" applyFill="1" applyBorder="1" applyAlignment="1" applyProtection="1">
      <alignment vertical="center" wrapText="1"/>
    </xf>
    <xf numFmtId="0" fontId="3" fillId="0" borderId="3" xfId="1" applyNumberFormat="1" applyFont="1" applyFill="1" applyBorder="1" applyAlignment="1">
      <alignment horizontal="right" vertical="top" wrapText="1"/>
    </xf>
    <xf numFmtId="0" fontId="3" fillId="0" borderId="0" xfId="9" applyFont="1" applyFill="1" applyBorder="1" applyProtection="1"/>
    <xf numFmtId="0" fontId="3" fillId="0" borderId="2" xfId="9" applyFont="1" applyFill="1" applyBorder="1" applyAlignment="1" applyProtection="1">
      <alignment horizontal="left" vertical="top" wrapText="1"/>
    </xf>
    <xf numFmtId="0" fontId="3" fillId="0" borderId="2" xfId="9" applyFont="1" applyFill="1" applyBorder="1" applyAlignment="1" applyProtection="1">
      <alignment horizontal="right" vertical="top" wrapText="1"/>
    </xf>
    <xf numFmtId="0" fontId="3" fillId="0" borderId="2" xfId="8" applyFont="1" applyFill="1" applyBorder="1" applyAlignment="1" applyProtection="1">
      <alignment horizontal="left"/>
    </xf>
    <xf numFmtId="0" fontId="3" fillId="0" borderId="2" xfId="8" applyNumberFormat="1" applyFont="1" applyFill="1" applyBorder="1" applyAlignment="1" applyProtection="1">
      <alignment horizontal="right"/>
    </xf>
    <xf numFmtId="0" fontId="4" fillId="0" borderId="0" xfId="6" applyNumberFormat="1" applyFont="1" applyFill="1" applyAlignment="1">
      <alignment horizontal="right"/>
    </xf>
    <xf numFmtId="1" fontId="4" fillId="0" borderId="0" xfId="6" applyNumberFormat="1" applyFont="1" applyFill="1" applyAlignment="1">
      <alignment horizontal="right"/>
    </xf>
    <xf numFmtId="1" fontId="7" fillId="0" borderId="0" xfId="6" applyNumberFormat="1" applyFont="1" applyFill="1" applyAlignment="1">
      <alignment horizontal="right"/>
    </xf>
    <xf numFmtId="0" fontId="3" fillId="0" borderId="0" xfId="6" applyFont="1" applyFill="1" applyBorder="1" applyAlignment="1">
      <alignment horizontal="right" vertical="center" wrapText="1"/>
    </xf>
    <xf numFmtId="0" fontId="3" fillId="0" borderId="0" xfId="6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2" xfId="7" applyFont="1" applyFill="1" applyBorder="1" applyAlignment="1">
      <alignment horizontal="left" vertical="top" wrapText="1"/>
    </xf>
    <xf numFmtId="168" fontId="4" fillId="0" borderId="0" xfId="6" applyNumberFormat="1" applyFont="1" applyFill="1" applyBorder="1" applyAlignment="1">
      <alignment horizontal="right" vertical="top" wrapText="1"/>
    </xf>
    <xf numFmtId="0" fontId="4" fillId="0" borderId="0" xfId="6" applyFont="1" applyFill="1" applyBorder="1" applyAlignment="1">
      <alignment horizontal="left" vertical="top" wrapText="1"/>
    </xf>
    <xf numFmtId="0" fontId="4" fillId="0" borderId="0" xfId="6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vertical="top"/>
    </xf>
    <xf numFmtId="0" fontId="3" fillId="0" borderId="0" xfId="6" applyFont="1" applyFill="1" applyBorder="1" applyAlignment="1">
      <alignment horizontal="right" vertical="top"/>
    </xf>
    <xf numFmtId="170" fontId="3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171" fontId="3" fillId="0" borderId="0" xfId="10" applyNumberFormat="1" applyFont="1" applyFill="1" applyAlignment="1">
      <alignment horizontal="left" vertical="top" wrapText="1"/>
    </xf>
    <xf numFmtId="171" fontId="3" fillId="0" borderId="0" xfId="10" applyNumberFormat="1" applyFont="1" applyFill="1" applyAlignment="1">
      <alignment horizontal="right" vertical="top" wrapText="1"/>
    </xf>
    <xf numFmtId="0" fontId="3" fillId="0" borderId="0" xfId="10" applyNumberFormat="1" applyFont="1" applyFill="1" applyAlignment="1" applyProtection="1">
      <alignment horizontal="right" vertical="top" wrapText="1"/>
    </xf>
    <xf numFmtId="0" fontId="4" fillId="0" borderId="0" xfId="10" applyNumberFormat="1" applyFont="1" applyFill="1" applyAlignment="1">
      <alignment horizontal="center" vertical="top"/>
    </xf>
    <xf numFmtId="171" fontId="3" fillId="0" borderId="0" xfId="10" applyNumberFormat="1" applyFont="1" applyFill="1" applyAlignment="1">
      <alignment vertical="top"/>
    </xf>
    <xf numFmtId="171" fontId="3" fillId="0" borderId="0" xfId="10" applyNumberFormat="1" applyFont="1" applyFill="1" applyBorder="1" applyAlignment="1">
      <alignment horizontal="left" vertical="top" wrapText="1"/>
    </xf>
    <xf numFmtId="171" fontId="4" fillId="0" borderId="0" xfId="10" applyNumberFormat="1" applyFont="1" applyFill="1" applyBorder="1" applyAlignment="1">
      <alignment horizontal="right" vertical="top" wrapText="1"/>
    </xf>
    <xf numFmtId="171" fontId="4" fillId="0" borderId="0" xfId="10" applyNumberFormat="1" applyFont="1" applyFill="1" applyBorder="1" applyAlignment="1" applyProtection="1">
      <alignment horizontal="left" vertical="top" wrapText="1"/>
    </xf>
    <xf numFmtId="0" fontId="3" fillId="0" borderId="0" xfId="10" applyNumberFormat="1" applyFont="1" applyFill="1" applyBorder="1" applyAlignment="1" applyProtection="1">
      <alignment horizontal="right" wrapText="1"/>
    </xf>
    <xf numFmtId="171" fontId="3" fillId="0" borderId="0" xfId="10" applyNumberFormat="1" applyFont="1" applyFill="1"/>
    <xf numFmtId="165" fontId="3" fillId="0" borderId="0" xfId="10" applyNumberFormat="1" applyFont="1" applyFill="1" applyBorder="1" applyAlignment="1">
      <alignment horizontal="right" vertical="top" wrapText="1"/>
    </xf>
    <xf numFmtId="171" fontId="3" fillId="0" borderId="0" xfId="10" applyNumberFormat="1" applyFont="1" applyFill="1" applyBorder="1" applyAlignment="1" applyProtection="1">
      <alignment horizontal="left" vertical="top" wrapText="1"/>
    </xf>
    <xf numFmtId="168" fontId="4" fillId="0" borderId="0" xfId="10" applyNumberFormat="1" applyFont="1" applyFill="1" applyBorder="1" applyAlignment="1">
      <alignment horizontal="right" vertical="top" wrapText="1"/>
    </xf>
    <xf numFmtId="0" fontId="3" fillId="0" borderId="0" xfId="0" applyFont="1"/>
    <xf numFmtId="0" fontId="4" fillId="0" borderId="0" xfId="0" applyFont="1"/>
    <xf numFmtId="0" fontId="4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9" applyNumberFormat="1" applyFont="1" applyFill="1" applyBorder="1" applyAlignment="1" applyProtection="1">
      <alignment horizontal="left" vertical="top" wrapText="1"/>
    </xf>
    <xf numFmtId="49" fontId="3" fillId="0" borderId="0" xfId="9" applyNumberFormat="1" applyFont="1" applyFill="1" applyBorder="1" applyAlignment="1" applyProtection="1">
      <alignment horizontal="right" vertical="top" wrapText="1"/>
    </xf>
    <xf numFmtId="0" fontId="3" fillId="0" borderId="0" xfId="9" applyFont="1" applyFill="1" applyBorder="1" applyAlignment="1" applyProtection="1">
      <alignment vertical="top"/>
    </xf>
    <xf numFmtId="0" fontId="3" fillId="0" borderId="0" xfId="9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43" fontId="3" fillId="0" borderId="0" xfId="1" applyFont="1" applyFill="1" applyAlignment="1" applyProtection="1">
      <alignment horizontal="right" wrapText="1"/>
    </xf>
    <xf numFmtId="0" fontId="7" fillId="0" borderId="0" xfId="1" applyNumberFormat="1" applyFont="1" applyFill="1" applyBorder="1" applyAlignment="1">
      <alignment horizontal="right" wrapText="1"/>
    </xf>
    <xf numFmtId="169" fontId="3" fillId="0" borderId="0" xfId="7" applyNumberFormat="1" applyFont="1" applyFill="1" applyAlignment="1">
      <alignment horizontal="right" vertical="top" wrapText="1"/>
    </xf>
    <xf numFmtId="0" fontId="3" fillId="0" borderId="2" xfId="6" applyFont="1" applyFill="1" applyBorder="1"/>
    <xf numFmtId="0" fontId="7" fillId="0" borderId="0" xfId="6" applyNumberFormat="1" applyFont="1" applyFill="1" applyAlignment="1">
      <alignment horizontal="right"/>
    </xf>
    <xf numFmtId="171" fontId="3" fillId="0" borderId="0" xfId="11" applyNumberFormat="1" applyFont="1" applyFill="1" applyAlignment="1">
      <alignment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 applyProtection="1">
      <alignment vertical="top"/>
    </xf>
    <xf numFmtId="0" fontId="3" fillId="0" borderId="1" xfId="8" applyFont="1" applyFill="1" applyBorder="1" applyAlignment="1" applyProtection="1"/>
    <xf numFmtId="0" fontId="3" fillId="0" borderId="1" xfId="8" applyNumberFormat="1" applyFont="1" applyFill="1" applyBorder="1" applyAlignment="1" applyProtection="1">
      <alignment horizontal="right"/>
    </xf>
    <xf numFmtId="0" fontId="3" fillId="0" borderId="1" xfId="8" applyNumberFormat="1" applyFont="1" applyFill="1" applyBorder="1" applyAlignment="1" applyProtection="1">
      <alignment horizontal="right" vertical="top" wrapText="1"/>
    </xf>
    <xf numFmtId="0" fontId="3" fillId="0" borderId="0" xfId="9" applyFont="1" applyFill="1" applyBorder="1" applyAlignment="1" applyProtection="1">
      <alignment horizontal="left" vertical="top" wrapText="1"/>
    </xf>
    <xf numFmtId="0" fontId="3" fillId="0" borderId="0" xfId="8" applyFont="1" applyFill="1" applyBorder="1" applyAlignment="1" applyProtection="1"/>
    <xf numFmtId="0" fontId="1" fillId="0" borderId="0" xfId="0" applyFont="1" applyFill="1" applyAlignment="1"/>
    <xf numFmtId="0" fontId="3" fillId="0" borderId="0" xfId="8" applyNumberFormat="1" applyFont="1" applyFill="1" applyBorder="1" applyAlignment="1" applyProtection="1">
      <alignment horizontal="right" vertical="center"/>
    </xf>
    <xf numFmtId="168" fontId="3" fillId="0" borderId="0" xfId="7" applyNumberFormat="1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left" vertical="center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0" xfId="7" applyFont="1" applyFill="1" applyBorder="1" applyAlignment="1">
      <alignment horizontal="right" vertical="top" wrapText="1"/>
    </xf>
    <xf numFmtId="165" fontId="3" fillId="0" borderId="2" xfId="6" applyNumberFormat="1" applyFont="1" applyFill="1" applyBorder="1" applyAlignment="1">
      <alignment horizontal="right" vertical="top" wrapText="1"/>
    </xf>
    <xf numFmtId="0" fontId="3" fillId="0" borderId="2" xfId="6" applyFont="1" applyFill="1" applyBorder="1" applyAlignment="1">
      <alignment horizontal="left" vertical="center" wrapText="1"/>
    </xf>
    <xf numFmtId="168" fontId="3" fillId="0" borderId="2" xfId="7" applyNumberFormat="1" applyFont="1" applyFill="1" applyBorder="1" applyAlignment="1">
      <alignment horizontal="right" vertical="top" wrapText="1"/>
    </xf>
    <xf numFmtId="169" fontId="3" fillId="0" borderId="2" xfId="7" applyNumberFormat="1" applyFont="1" applyFill="1" applyBorder="1" applyAlignment="1">
      <alignment horizontal="right" vertical="top" wrapText="1"/>
    </xf>
    <xf numFmtId="0" fontId="3" fillId="0" borderId="0" xfId="9" applyFont="1" applyFill="1" applyAlignment="1" applyProtection="1">
      <alignment horizontal="right" vertical="top"/>
    </xf>
    <xf numFmtId="0" fontId="3" fillId="0" borderId="1" xfId="8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9" applyFont="1" applyFill="1" applyBorder="1" applyAlignment="1" applyProtection="1">
      <alignment horizontal="left" vertical="center" wrapText="1"/>
    </xf>
    <xf numFmtId="171" fontId="3" fillId="0" borderId="0" xfId="1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>
      <alignment horizontal="center"/>
    </xf>
    <xf numFmtId="0" fontId="4" fillId="0" borderId="0" xfId="6" applyNumberFormat="1" applyFont="1" applyFill="1" applyAlignment="1">
      <alignment horizontal="center"/>
    </xf>
  </cellXfs>
  <cellStyles count="12">
    <cellStyle name="Comma" xfId="1" builtinId="3"/>
    <cellStyle name="Normal" xfId="0" builtinId="0"/>
    <cellStyle name="Normal 2" xfId="2"/>
    <cellStyle name="Normal 3" xfId="3"/>
    <cellStyle name="Normal 4" xfId="4"/>
    <cellStyle name="Normal_budget 2004-05_2.6.04" xfId="5"/>
    <cellStyle name="Normal_budget for 03-04" xfId="6"/>
    <cellStyle name="Normal_budget for 03-04 2" xfId="7"/>
    <cellStyle name="Normal_BUDGET-2000" xfId="8"/>
    <cellStyle name="Normal_budgetDocNIC02-03" xfId="9"/>
    <cellStyle name="Normal_DEMAND51" xfId="10"/>
    <cellStyle name="Normal_DEMAND51 2" xfId="11"/>
  </cellStyles>
  <dxfs count="0"/>
  <tableStyles count="0" defaultTableStyle="TableStyleMedium9" defaultPivotStyle="PivotStyleLight16"/>
  <colors>
    <mruColors>
      <color rgb="FFFFCCFF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912"/>
  <sheetViews>
    <sheetView tabSelected="1" view="pageBreakPreview" zoomScaleNormal="115" zoomScaleSheetLayoutView="100" workbookViewId="0">
      <selection activeCell="L17" sqref="L17"/>
    </sheetView>
  </sheetViews>
  <sheetFormatPr defaultColWidth="9.28515625" defaultRowHeight="12.75"/>
  <cols>
    <col min="1" max="1" width="5.7109375" style="24" customWidth="1"/>
    <col min="2" max="2" width="8.5703125" style="27" customWidth="1"/>
    <col min="3" max="3" width="41.7109375" style="25" customWidth="1"/>
    <col min="4" max="4" width="10.5703125" style="86" customWidth="1"/>
    <col min="5" max="7" width="10.5703125" style="25" customWidth="1"/>
    <col min="8" max="16384" width="9.28515625" style="25"/>
  </cols>
  <sheetData>
    <row r="1" spans="1:7">
      <c r="A1" s="164" t="s">
        <v>113</v>
      </c>
      <c r="B1" s="164"/>
      <c r="C1" s="164"/>
      <c r="D1" s="164"/>
      <c r="E1" s="164"/>
      <c r="F1" s="164"/>
      <c r="G1" s="164"/>
    </row>
    <row r="2" spans="1:7">
      <c r="A2" s="165" t="s">
        <v>114</v>
      </c>
      <c r="B2" s="165"/>
      <c r="C2" s="165"/>
      <c r="D2" s="165"/>
      <c r="E2" s="165"/>
      <c r="F2" s="165"/>
      <c r="G2" s="165"/>
    </row>
    <row r="3" spans="1:7" ht="5.25" customHeight="1">
      <c r="D3" s="83"/>
    </row>
    <row r="4" spans="1:7">
      <c r="B4" s="28"/>
      <c r="C4" s="29" t="s">
        <v>53</v>
      </c>
      <c r="D4" s="84"/>
      <c r="E4" s="30"/>
      <c r="F4" s="30"/>
    </row>
    <row r="5" spans="1:7" ht="41.25" customHeight="1">
      <c r="B5" s="31"/>
      <c r="C5" s="31" t="s">
        <v>92</v>
      </c>
      <c r="D5" s="85">
        <v>2225</v>
      </c>
      <c r="E5" s="161" t="s">
        <v>424</v>
      </c>
      <c r="F5" s="161"/>
      <c r="G5" s="161"/>
    </row>
    <row r="6" spans="1:7">
      <c r="B6" s="29"/>
      <c r="C6" s="29" t="s">
        <v>51</v>
      </c>
      <c r="D6" s="85">
        <v>2235</v>
      </c>
      <c r="E6" s="32" t="s">
        <v>0</v>
      </c>
      <c r="F6" s="30"/>
    </row>
    <row r="7" spans="1:7">
      <c r="C7" s="33"/>
      <c r="D7" s="85">
        <v>2236</v>
      </c>
      <c r="E7" s="32" t="s">
        <v>1</v>
      </c>
      <c r="F7" s="30"/>
    </row>
    <row r="8" spans="1:7" ht="26.25" customHeight="1">
      <c r="A8" s="34"/>
      <c r="B8" s="35"/>
      <c r="C8" s="29" t="s">
        <v>52</v>
      </c>
      <c r="D8" s="85">
        <v>4235</v>
      </c>
      <c r="E8" s="161" t="s">
        <v>47</v>
      </c>
      <c r="F8" s="161"/>
      <c r="G8" s="161"/>
    </row>
    <row r="9" spans="1:7" s="115" customFormat="1" ht="26.25" customHeight="1">
      <c r="A9" s="111"/>
      <c r="B9" s="112"/>
      <c r="C9" s="113" t="s">
        <v>395</v>
      </c>
      <c r="D9" s="114">
        <v>4575</v>
      </c>
      <c r="E9" s="163" t="s">
        <v>396</v>
      </c>
      <c r="F9" s="163"/>
      <c r="G9" s="163"/>
    </row>
    <row r="10" spans="1:7" ht="7.5" customHeight="1">
      <c r="A10" s="34"/>
      <c r="B10" s="35"/>
      <c r="C10" s="29"/>
      <c r="D10" s="85"/>
      <c r="E10" s="32"/>
      <c r="F10" s="135"/>
      <c r="G10" s="23"/>
    </row>
    <row r="11" spans="1:7" s="91" customFormat="1" ht="31.5" customHeight="1">
      <c r="A11" s="162" t="s">
        <v>357</v>
      </c>
      <c r="B11" s="162"/>
      <c r="C11" s="162"/>
      <c r="D11" s="162"/>
      <c r="E11" s="162"/>
      <c r="F11" s="162"/>
      <c r="G11" s="162"/>
    </row>
    <row r="12" spans="1:7">
      <c r="A12" s="36"/>
      <c r="C12" s="26"/>
      <c r="D12" s="83" t="s">
        <v>54</v>
      </c>
      <c r="E12" s="26" t="s">
        <v>2</v>
      </c>
      <c r="F12" s="26" t="s">
        <v>5</v>
      </c>
    </row>
    <row r="13" spans="1:7">
      <c r="A13" s="36"/>
      <c r="C13" s="37" t="s">
        <v>3</v>
      </c>
      <c r="D13" s="83">
        <f>G658</f>
        <v>4171103</v>
      </c>
      <c r="E13" s="38">
        <f>G779</f>
        <v>621920</v>
      </c>
      <c r="F13" s="26">
        <f>SUM(D13:E13)</f>
        <v>4793023</v>
      </c>
    </row>
    <row r="14" spans="1:7" ht="9.9499999999999993" customHeight="1">
      <c r="A14" s="36"/>
      <c r="C14" s="37"/>
      <c r="D14" s="83"/>
      <c r="E14" s="38"/>
      <c r="F14" s="38"/>
    </row>
    <row r="15" spans="1:7">
      <c r="A15" s="36" t="s">
        <v>48</v>
      </c>
      <c r="C15" s="23"/>
    </row>
    <row r="16" spans="1:7">
      <c r="A16" s="39"/>
      <c r="B16" s="40"/>
      <c r="C16" s="41"/>
      <c r="D16" s="87"/>
      <c r="E16" s="42"/>
      <c r="F16" s="42"/>
      <c r="G16" s="43" t="s">
        <v>60</v>
      </c>
    </row>
    <row r="17" spans="1:7" s="133" customFormat="1" ht="27" customHeight="1">
      <c r="A17" s="142"/>
      <c r="B17" s="143"/>
      <c r="C17" s="144"/>
      <c r="D17" s="145" t="s">
        <v>90</v>
      </c>
      <c r="E17" s="146" t="s">
        <v>91</v>
      </c>
      <c r="F17" s="146" t="s">
        <v>327</v>
      </c>
      <c r="G17" s="160" t="s">
        <v>91</v>
      </c>
    </row>
    <row r="18" spans="1:7" s="91" customFormat="1">
      <c r="A18" s="147"/>
      <c r="B18" s="148" t="s">
        <v>4</v>
      </c>
      <c r="C18" s="149"/>
      <c r="D18" s="150" t="s">
        <v>317</v>
      </c>
      <c r="E18" s="150" t="s">
        <v>328</v>
      </c>
      <c r="F18" s="150" t="s">
        <v>328</v>
      </c>
      <c r="G18" s="159" t="s">
        <v>445</v>
      </c>
    </row>
    <row r="19" spans="1:7" s="91" customFormat="1" ht="5.25" customHeight="1">
      <c r="A19" s="92"/>
      <c r="B19" s="93"/>
      <c r="C19" s="94"/>
      <c r="D19" s="95"/>
      <c r="E19" s="95"/>
      <c r="F19" s="95"/>
      <c r="G19" s="89"/>
    </row>
    <row r="20" spans="1:7">
      <c r="C20" s="44" t="s">
        <v>6</v>
      </c>
      <c r="D20" s="53"/>
      <c r="E20" s="45"/>
      <c r="F20" s="45"/>
      <c r="G20" s="45"/>
    </row>
    <row r="21" spans="1:7" ht="27.95" customHeight="1">
      <c r="A21" s="24" t="s">
        <v>7</v>
      </c>
      <c r="B21" s="46">
        <v>2225</v>
      </c>
      <c r="C21" s="44" t="s">
        <v>424</v>
      </c>
      <c r="D21" s="53"/>
      <c r="E21" s="47"/>
      <c r="F21" s="47"/>
      <c r="G21" s="47"/>
    </row>
    <row r="22" spans="1:7">
      <c r="B22" s="48">
        <v>80</v>
      </c>
      <c r="C22" s="24" t="s">
        <v>14</v>
      </c>
      <c r="D22" s="53"/>
      <c r="E22" s="47"/>
      <c r="F22" s="47"/>
      <c r="G22" s="47"/>
    </row>
    <row r="23" spans="1:7">
      <c r="B23" s="49">
        <v>80.8</v>
      </c>
      <c r="C23" s="44" t="s">
        <v>12</v>
      </c>
      <c r="D23" s="53"/>
      <c r="E23" s="47"/>
      <c r="F23" s="47"/>
      <c r="G23" s="47"/>
    </row>
    <row r="24" spans="1:7">
      <c r="B24" s="50">
        <v>60</v>
      </c>
      <c r="C24" s="51" t="s">
        <v>111</v>
      </c>
      <c r="D24" s="14"/>
      <c r="E24" s="14"/>
      <c r="F24" s="14"/>
      <c r="G24" s="14"/>
    </row>
    <row r="25" spans="1:7">
      <c r="B25" s="50" t="s">
        <v>119</v>
      </c>
      <c r="C25" s="51" t="s">
        <v>120</v>
      </c>
      <c r="D25" s="10">
        <v>0</v>
      </c>
      <c r="E25" s="15">
        <v>500</v>
      </c>
      <c r="F25" s="15">
        <v>500</v>
      </c>
      <c r="G25" s="10">
        <v>0</v>
      </c>
    </row>
    <row r="26" spans="1:7">
      <c r="A26" s="24" t="s">
        <v>5</v>
      </c>
      <c r="B26" s="50">
        <v>60</v>
      </c>
      <c r="C26" s="51" t="s">
        <v>111</v>
      </c>
      <c r="D26" s="10">
        <f t="shared" ref="D26:F28" si="0">D25</f>
        <v>0</v>
      </c>
      <c r="E26" s="15">
        <f t="shared" si="0"/>
        <v>500</v>
      </c>
      <c r="F26" s="15">
        <f t="shared" si="0"/>
        <v>500</v>
      </c>
      <c r="G26" s="10">
        <f t="shared" ref="G26" si="1">G25</f>
        <v>0</v>
      </c>
    </row>
    <row r="27" spans="1:7">
      <c r="A27" s="24" t="s">
        <v>5</v>
      </c>
      <c r="B27" s="27">
        <v>80</v>
      </c>
      <c r="C27" s="24" t="s">
        <v>14</v>
      </c>
      <c r="D27" s="9">
        <f t="shared" si="0"/>
        <v>0</v>
      </c>
      <c r="E27" s="17">
        <f t="shared" si="0"/>
        <v>500</v>
      </c>
      <c r="F27" s="17">
        <f t="shared" si="0"/>
        <v>500</v>
      </c>
      <c r="G27" s="9">
        <f t="shared" ref="G27" si="2">G26</f>
        <v>0</v>
      </c>
    </row>
    <row r="28" spans="1:7" ht="27.95" customHeight="1">
      <c r="A28" s="24" t="s">
        <v>5</v>
      </c>
      <c r="B28" s="46">
        <v>2225</v>
      </c>
      <c r="C28" s="44" t="s">
        <v>424</v>
      </c>
      <c r="D28" s="12">
        <f t="shared" si="0"/>
        <v>0</v>
      </c>
      <c r="E28" s="13">
        <f t="shared" si="0"/>
        <v>500</v>
      </c>
      <c r="F28" s="13">
        <f t="shared" si="0"/>
        <v>500</v>
      </c>
      <c r="G28" s="12">
        <f t="shared" ref="G28" si="3">G27</f>
        <v>0</v>
      </c>
    </row>
    <row r="29" spans="1:7">
      <c r="A29" s="30"/>
      <c r="B29" s="33"/>
      <c r="D29" s="53"/>
      <c r="E29" s="47"/>
      <c r="F29" s="47"/>
      <c r="G29" s="47"/>
    </row>
    <row r="30" spans="1:7" ht="13.9" customHeight="1">
      <c r="A30" s="24" t="s">
        <v>7</v>
      </c>
      <c r="B30" s="46">
        <v>2235</v>
      </c>
      <c r="C30" s="44" t="s">
        <v>0</v>
      </c>
      <c r="D30" s="53"/>
      <c r="E30" s="47"/>
      <c r="F30" s="47"/>
      <c r="G30" s="47"/>
    </row>
    <row r="31" spans="1:7" ht="13.9" customHeight="1">
      <c r="B31" s="48">
        <v>2</v>
      </c>
      <c r="C31" s="24" t="s">
        <v>16</v>
      </c>
      <c r="D31" s="53"/>
      <c r="E31" s="47"/>
      <c r="F31" s="47"/>
      <c r="G31" s="47"/>
    </row>
    <row r="32" spans="1:7" ht="13.9" customHeight="1">
      <c r="B32" s="49">
        <v>2.0009999999999999</v>
      </c>
      <c r="C32" s="44" t="s">
        <v>8</v>
      </c>
      <c r="D32" s="53"/>
      <c r="E32" s="47"/>
      <c r="F32" s="47"/>
      <c r="G32" s="47"/>
    </row>
    <row r="33" spans="1:7" ht="13.9" customHeight="1">
      <c r="B33" s="27">
        <v>40</v>
      </c>
      <c r="C33" s="24" t="s">
        <v>315</v>
      </c>
      <c r="D33" s="53"/>
      <c r="E33" s="47"/>
      <c r="F33" s="47"/>
      <c r="G33" s="47"/>
    </row>
    <row r="34" spans="1:7" ht="13.9" customHeight="1">
      <c r="B34" s="27">
        <v>48</v>
      </c>
      <c r="C34" s="24" t="s">
        <v>99</v>
      </c>
      <c r="D34" s="53"/>
      <c r="E34" s="47"/>
      <c r="F34" s="47"/>
      <c r="G34" s="47"/>
    </row>
    <row r="35" spans="1:7" ht="14.1" customHeight="1">
      <c r="B35" s="27" t="s">
        <v>183</v>
      </c>
      <c r="C35" s="52" t="s">
        <v>9</v>
      </c>
      <c r="D35" s="17">
        <v>10648</v>
      </c>
      <c r="E35" s="17">
        <v>15979</v>
      </c>
      <c r="F35" s="17">
        <v>15979</v>
      </c>
      <c r="G35" s="53">
        <v>17055</v>
      </c>
    </row>
    <row r="36" spans="1:7" ht="13.9" customHeight="1">
      <c r="B36" s="27" t="s">
        <v>184</v>
      </c>
      <c r="C36" s="52" t="s">
        <v>76</v>
      </c>
      <c r="D36" s="17">
        <v>887</v>
      </c>
      <c r="E36" s="17">
        <v>718</v>
      </c>
      <c r="F36" s="17">
        <v>718</v>
      </c>
      <c r="G36" s="53">
        <v>245</v>
      </c>
    </row>
    <row r="37" spans="1:7" ht="13.9" customHeight="1">
      <c r="B37" s="27" t="s">
        <v>185</v>
      </c>
      <c r="C37" s="52" t="s">
        <v>122</v>
      </c>
      <c r="D37" s="17">
        <v>397</v>
      </c>
      <c r="E37" s="17">
        <v>484</v>
      </c>
      <c r="F37" s="17">
        <v>484</v>
      </c>
      <c r="G37" s="53">
        <v>1</v>
      </c>
    </row>
    <row r="38" spans="1:7" ht="13.9" customHeight="1">
      <c r="B38" s="27" t="s">
        <v>186</v>
      </c>
      <c r="C38" s="52" t="s">
        <v>123</v>
      </c>
      <c r="D38" s="17">
        <v>7374</v>
      </c>
      <c r="E38" s="17">
        <v>2404</v>
      </c>
      <c r="F38" s="17">
        <v>2404</v>
      </c>
      <c r="G38" s="53">
        <v>2513</v>
      </c>
    </row>
    <row r="39" spans="1:7" ht="13.9" customHeight="1">
      <c r="B39" s="27" t="s">
        <v>187</v>
      </c>
      <c r="C39" s="52" t="s">
        <v>125</v>
      </c>
      <c r="D39" s="14">
        <v>48</v>
      </c>
      <c r="E39" s="14">
        <v>50</v>
      </c>
      <c r="F39" s="14">
        <v>50</v>
      </c>
      <c r="G39" s="54">
        <v>50</v>
      </c>
    </row>
    <row r="40" spans="1:7" ht="13.9" customHeight="1">
      <c r="B40" s="27" t="s">
        <v>188</v>
      </c>
      <c r="C40" s="52" t="s">
        <v>10</v>
      </c>
      <c r="D40" s="14">
        <v>89</v>
      </c>
      <c r="E40" s="14">
        <v>129</v>
      </c>
      <c r="F40" s="14">
        <v>129</v>
      </c>
      <c r="G40" s="54">
        <v>129</v>
      </c>
    </row>
    <row r="41" spans="1:7" ht="13.9" customHeight="1">
      <c r="B41" s="27" t="s">
        <v>350</v>
      </c>
      <c r="C41" s="52" t="s">
        <v>351</v>
      </c>
      <c r="D41" s="4">
        <v>0</v>
      </c>
      <c r="E41" s="14">
        <v>1</v>
      </c>
      <c r="F41" s="14">
        <v>1</v>
      </c>
      <c r="G41" s="54">
        <v>1</v>
      </c>
    </row>
    <row r="42" spans="1:7" ht="13.9" customHeight="1">
      <c r="B42" s="27" t="s">
        <v>189</v>
      </c>
      <c r="C42" s="52" t="s">
        <v>124</v>
      </c>
      <c r="D42" s="4">
        <v>0</v>
      </c>
      <c r="E42" s="14">
        <v>1</v>
      </c>
      <c r="F42" s="14">
        <v>1</v>
      </c>
      <c r="G42" s="54">
        <v>1</v>
      </c>
    </row>
    <row r="43" spans="1:7" ht="12.75" customHeight="1">
      <c r="B43" s="27" t="s">
        <v>348</v>
      </c>
      <c r="C43" s="24" t="s">
        <v>206</v>
      </c>
      <c r="D43" s="10">
        <v>0</v>
      </c>
      <c r="E43" s="15">
        <v>1</v>
      </c>
      <c r="F43" s="15">
        <v>1</v>
      </c>
      <c r="G43" s="55">
        <v>1</v>
      </c>
    </row>
    <row r="44" spans="1:7" ht="13.9" customHeight="1">
      <c r="A44" s="57" t="s">
        <v>5</v>
      </c>
      <c r="B44" s="59">
        <v>48</v>
      </c>
      <c r="C44" s="57" t="s">
        <v>99</v>
      </c>
      <c r="D44" s="13">
        <f t="shared" ref="D44:E44" si="4">SUM(D35:D43)</f>
        <v>19443</v>
      </c>
      <c r="E44" s="13">
        <f t="shared" si="4"/>
        <v>19767</v>
      </c>
      <c r="F44" s="13">
        <f t="shared" ref="F44:G44" si="5">SUM(F35:F43)</f>
        <v>19767</v>
      </c>
      <c r="G44" s="13">
        <f t="shared" si="5"/>
        <v>19996</v>
      </c>
    </row>
    <row r="45" spans="1:7" ht="20.25" customHeight="1">
      <c r="C45" s="24"/>
      <c r="D45" s="53"/>
      <c r="E45" s="47"/>
      <c r="F45" s="47"/>
      <c r="G45" s="47"/>
    </row>
    <row r="46" spans="1:7" ht="14.85" customHeight="1">
      <c r="B46" s="27">
        <v>60</v>
      </c>
      <c r="C46" s="24" t="s">
        <v>17</v>
      </c>
      <c r="D46" s="53"/>
      <c r="E46" s="47"/>
      <c r="F46" s="47"/>
      <c r="G46" s="47"/>
    </row>
    <row r="47" spans="1:7" ht="14.85" customHeight="1">
      <c r="B47" s="56" t="s">
        <v>190</v>
      </c>
      <c r="C47" s="24" t="s">
        <v>9</v>
      </c>
      <c r="D47" s="17">
        <v>26832</v>
      </c>
      <c r="E47" s="14">
        <v>42818</v>
      </c>
      <c r="F47" s="14">
        <v>42818</v>
      </c>
      <c r="G47" s="53">
        <v>46947</v>
      </c>
    </row>
    <row r="48" spans="1:7" ht="14.85" customHeight="1">
      <c r="B48" s="56" t="s">
        <v>191</v>
      </c>
      <c r="C48" s="52" t="s">
        <v>76</v>
      </c>
      <c r="D48" s="14">
        <v>11357</v>
      </c>
      <c r="E48" s="14">
        <v>11790</v>
      </c>
      <c r="F48" s="14">
        <f>11790-1168</f>
        <v>10622</v>
      </c>
      <c r="G48" s="53">
        <v>11872</v>
      </c>
    </row>
    <row r="49" spans="1:7" s="63" customFormat="1" ht="13.9" customHeight="1">
      <c r="A49" s="60"/>
      <c r="B49" s="61" t="s">
        <v>192</v>
      </c>
      <c r="C49" s="62" t="s">
        <v>122</v>
      </c>
      <c r="D49" s="14">
        <v>485</v>
      </c>
      <c r="E49" s="14">
        <v>1298</v>
      </c>
      <c r="F49" s="14">
        <v>1298</v>
      </c>
      <c r="G49" s="54">
        <v>1</v>
      </c>
    </row>
    <row r="50" spans="1:7" ht="13.9" customHeight="1">
      <c r="B50" s="27" t="s">
        <v>193</v>
      </c>
      <c r="C50" s="52" t="s">
        <v>123</v>
      </c>
      <c r="D50" s="17">
        <v>19751</v>
      </c>
      <c r="E50" s="17">
        <v>5528</v>
      </c>
      <c r="F50" s="17">
        <v>5528</v>
      </c>
      <c r="G50" s="53">
        <v>6134</v>
      </c>
    </row>
    <row r="51" spans="1:7" ht="14.85" customHeight="1">
      <c r="B51" s="56" t="s">
        <v>194</v>
      </c>
      <c r="C51" s="52" t="s">
        <v>125</v>
      </c>
      <c r="D51" s="14">
        <v>171</v>
      </c>
      <c r="E51" s="14">
        <v>250</v>
      </c>
      <c r="F51" s="14">
        <v>250</v>
      </c>
      <c r="G51" s="53">
        <v>250</v>
      </c>
    </row>
    <row r="52" spans="1:7" s="63" customFormat="1" ht="14.85" customHeight="1">
      <c r="A52" s="60"/>
      <c r="B52" s="79" t="s">
        <v>195</v>
      </c>
      <c r="C52" s="60" t="s">
        <v>10</v>
      </c>
      <c r="D52" s="14">
        <v>698</v>
      </c>
      <c r="E52" s="14">
        <v>1598</v>
      </c>
      <c r="F52" s="14">
        <v>1598</v>
      </c>
      <c r="G52" s="54">
        <v>1598</v>
      </c>
    </row>
    <row r="53" spans="1:7" s="63" customFormat="1" ht="14.85" customHeight="1">
      <c r="A53" s="60"/>
      <c r="B53" s="79" t="s">
        <v>203</v>
      </c>
      <c r="C53" s="60" t="s">
        <v>177</v>
      </c>
      <c r="D53" s="14">
        <v>639</v>
      </c>
      <c r="E53" s="14">
        <v>1</v>
      </c>
      <c r="F53" s="14">
        <v>1</v>
      </c>
      <c r="G53" s="54">
        <v>1</v>
      </c>
    </row>
    <row r="54" spans="1:7" ht="14.85" customHeight="1">
      <c r="B54" s="56" t="s">
        <v>205</v>
      </c>
      <c r="C54" s="24" t="s">
        <v>206</v>
      </c>
      <c r="D54" s="14">
        <v>294</v>
      </c>
      <c r="E54" s="14">
        <v>1</v>
      </c>
      <c r="F54" s="14">
        <v>1</v>
      </c>
      <c r="G54" s="53">
        <v>1</v>
      </c>
    </row>
    <row r="55" spans="1:7" ht="14.85" customHeight="1">
      <c r="B55" s="56" t="s">
        <v>196</v>
      </c>
      <c r="C55" s="24" t="s">
        <v>120</v>
      </c>
      <c r="D55" s="14">
        <v>3500</v>
      </c>
      <c r="E55" s="14">
        <v>3500</v>
      </c>
      <c r="F55" s="14">
        <v>3500</v>
      </c>
      <c r="G55" s="7">
        <v>3500</v>
      </c>
    </row>
    <row r="56" spans="1:7" ht="14.85" customHeight="1">
      <c r="A56" s="24" t="s">
        <v>5</v>
      </c>
      <c r="B56" s="27">
        <v>60</v>
      </c>
      <c r="C56" s="24" t="s">
        <v>17</v>
      </c>
      <c r="D56" s="13">
        <f t="shared" ref="D56:G56" si="6">SUM(D47:D55)</f>
        <v>63727</v>
      </c>
      <c r="E56" s="13">
        <f t="shared" si="6"/>
        <v>66784</v>
      </c>
      <c r="F56" s="13">
        <f t="shared" si="6"/>
        <v>65616</v>
      </c>
      <c r="G56" s="13">
        <f t="shared" si="6"/>
        <v>70304</v>
      </c>
    </row>
    <row r="57" spans="1:7" ht="14.25" customHeight="1">
      <c r="C57" s="24"/>
      <c r="D57" s="53"/>
      <c r="E57" s="47"/>
      <c r="F57" s="47"/>
      <c r="G57" s="47"/>
    </row>
    <row r="58" spans="1:7" ht="14.85" customHeight="1">
      <c r="B58" s="27">
        <v>61</v>
      </c>
      <c r="C58" s="24" t="s">
        <v>18</v>
      </c>
      <c r="D58" s="53"/>
      <c r="E58" s="47"/>
      <c r="F58" s="47"/>
      <c r="G58" s="47"/>
    </row>
    <row r="59" spans="1:7" ht="14.85" customHeight="1">
      <c r="B59" s="56" t="s">
        <v>197</v>
      </c>
      <c r="C59" s="24" t="s">
        <v>9</v>
      </c>
      <c r="D59" s="17">
        <v>25878</v>
      </c>
      <c r="E59" s="14">
        <v>160142</v>
      </c>
      <c r="F59" s="14">
        <v>160142</v>
      </c>
      <c r="G59" s="7">
        <v>242478</v>
      </c>
    </row>
    <row r="60" spans="1:7" ht="14.85" customHeight="1">
      <c r="B60" s="56" t="s">
        <v>258</v>
      </c>
      <c r="C60" s="24" t="s">
        <v>76</v>
      </c>
      <c r="D60" s="14">
        <v>67436</v>
      </c>
      <c r="E60" s="14">
        <v>76209</v>
      </c>
      <c r="F60" s="14">
        <f>76209-3860</f>
        <v>72349</v>
      </c>
      <c r="G60" s="7">
        <v>72774</v>
      </c>
    </row>
    <row r="61" spans="1:7" ht="13.9" customHeight="1">
      <c r="B61" s="27" t="s">
        <v>198</v>
      </c>
      <c r="C61" s="52" t="s">
        <v>122</v>
      </c>
      <c r="D61" s="17">
        <v>565</v>
      </c>
      <c r="E61" s="17">
        <v>4854</v>
      </c>
      <c r="F61" s="17">
        <v>4854</v>
      </c>
      <c r="G61" s="53">
        <v>1</v>
      </c>
    </row>
    <row r="62" spans="1:7" ht="13.9" customHeight="1">
      <c r="B62" s="27" t="s">
        <v>199</v>
      </c>
      <c r="C62" s="52" t="s">
        <v>123</v>
      </c>
      <c r="D62" s="17">
        <v>19379</v>
      </c>
      <c r="E62" s="17">
        <v>9580</v>
      </c>
      <c r="F62" s="17">
        <v>9580</v>
      </c>
      <c r="G62" s="53">
        <v>45975</v>
      </c>
    </row>
    <row r="63" spans="1:7" ht="14.85" customHeight="1">
      <c r="B63" s="56" t="s">
        <v>200</v>
      </c>
      <c r="C63" s="52" t="s">
        <v>125</v>
      </c>
      <c r="D63" s="14">
        <v>173</v>
      </c>
      <c r="E63" s="14">
        <v>413</v>
      </c>
      <c r="F63" s="14">
        <v>413</v>
      </c>
      <c r="G63" s="7">
        <v>413</v>
      </c>
    </row>
    <row r="64" spans="1:7" ht="14.85" customHeight="1">
      <c r="B64" s="56" t="s">
        <v>201</v>
      </c>
      <c r="C64" s="24" t="s">
        <v>10</v>
      </c>
      <c r="D64" s="17">
        <v>1893</v>
      </c>
      <c r="E64" s="14">
        <v>3634</v>
      </c>
      <c r="F64" s="14">
        <v>3634</v>
      </c>
      <c r="G64" s="7">
        <v>3634</v>
      </c>
    </row>
    <row r="65" spans="1:7" ht="13.9" customHeight="1">
      <c r="B65" s="27" t="s">
        <v>352</v>
      </c>
      <c r="C65" s="52" t="s">
        <v>351</v>
      </c>
      <c r="D65" s="4">
        <v>0</v>
      </c>
      <c r="E65" s="14">
        <v>1</v>
      </c>
      <c r="F65" s="14">
        <v>1</v>
      </c>
      <c r="G65" s="54">
        <v>1</v>
      </c>
    </row>
    <row r="66" spans="1:7" ht="14.85" customHeight="1">
      <c r="B66" s="56" t="s">
        <v>204</v>
      </c>
      <c r="C66" s="24" t="s">
        <v>177</v>
      </c>
      <c r="D66" s="14">
        <v>665</v>
      </c>
      <c r="E66" s="14">
        <v>1</v>
      </c>
      <c r="F66" s="14">
        <v>1</v>
      </c>
      <c r="G66" s="53">
        <v>1</v>
      </c>
    </row>
    <row r="67" spans="1:7" ht="14.85" customHeight="1">
      <c r="B67" s="56" t="s">
        <v>207</v>
      </c>
      <c r="C67" s="24" t="s">
        <v>206</v>
      </c>
      <c r="D67" s="14">
        <v>478</v>
      </c>
      <c r="E67" s="14">
        <v>1</v>
      </c>
      <c r="F67" s="14">
        <v>1</v>
      </c>
      <c r="G67" s="54">
        <v>1</v>
      </c>
    </row>
    <row r="68" spans="1:7" ht="14.85" customHeight="1">
      <c r="B68" s="56" t="s">
        <v>202</v>
      </c>
      <c r="C68" s="24" t="s">
        <v>130</v>
      </c>
      <c r="D68" s="10">
        <v>0</v>
      </c>
      <c r="E68" s="15">
        <v>2000</v>
      </c>
      <c r="F68" s="15">
        <v>2000</v>
      </c>
      <c r="G68" s="8">
        <v>3000</v>
      </c>
    </row>
    <row r="69" spans="1:7" ht="14.85" customHeight="1">
      <c r="A69" s="24" t="s">
        <v>5</v>
      </c>
      <c r="B69" s="27">
        <v>61</v>
      </c>
      <c r="C69" s="24" t="s">
        <v>18</v>
      </c>
      <c r="D69" s="15">
        <f t="shared" ref="D69:F69" si="7">SUM(D59:D68)</f>
        <v>116467</v>
      </c>
      <c r="E69" s="15">
        <f t="shared" si="7"/>
        <v>256835</v>
      </c>
      <c r="F69" s="15">
        <f t="shared" si="7"/>
        <v>252975</v>
      </c>
      <c r="G69" s="15">
        <f t="shared" ref="G69" si="8">SUM(G59:G68)</f>
        <v>368278</v>
      </c>
    </row>
    <row r="70" spans="1:7" ht="14.85" customHeight="1">
      <c r="A70" s="24" t="s">
        <v>5</v>
      </c>
      <c r="B70" s="27">
        <v>40</v>
      </c>
      <c r="C70" s="24" t="s">
        <v>315</v>
      </c>
      <c r="D70" s="15">
        <f t="shared" ref="D70:E70" si="9">D69+D56+D44</f>
        <v>199637</v>
      </c>
      <c r="E70" s="15">
        <f t="shared" si="9"/>
        <v>343386</v>
      </c>
      <c r="F70" s="15">
        <f t="shared" ref="F70:G70" si="10">F69+F56+F44</f>
        <v>338358</v>
      </c>
      <c r="G70" s="15">
        <f t="shared" si="10"/>
        <v>458578</v>
      </c>
    </row>
    <row r="71" spans="1:7" ht="12.75" customHeight="1">
      <c r="C71" s="24"/>
      <c r="D71" s="14"/>
      <c r="E71" s="14"/>
      <c r="F71" s="14"/>
      <c r="G71" s="14"/>
    </row>
    <row r="72" spans="1:7" ht="14.85" customHeight="1">
      <c r="B72" s="27">
        <v>55</v>
      </c>
      <c r="C72" s="24" t="s">
        <v>126</v>
      </c>
      <c r="D72" s="14"/>
      <c r="E72" s="14"/>
      <c r="F72" s="14"/>
      <c r="G72" s="14"/>
    </row>
    <row r="73" spans="1:7" ht="14.85" customHeight="1">
      <c r="B73" s="27" t="s">
        <v>128</v>
      </c>
      <c r="C73" s="24" t="s">
        <v>129</v>
      </c>
      <c r="D73" s="14">
        <v>400</v>
      </c>
      <c r="E73" s="4">
        <v>0</v>
      </c>
      <c r="F73" s="4">
        <v>0</v>
      </c>
      <c r="G73" s="3">
        <v>0</v>
      </c>
    </row>
    <row r="74" spans="1:7" ht="14.85" customHeight="1">
      <c r="B74" s="27" t="s">
        <v>127</v>
      </c>
      <c r="C74" s="24" t="s">
        <v>334</v>
      </c>
      <c r="D74" s="14">
        <v>364</v>
      </c>
      <c r="E74" s="14">
        <v>1076</v>
      </c>
      <c r="F74" s="14">
        <v>1076</v>
      </c>
      <c r="G74" s="8">
        <v>364</v>
      </c>
    </row>
    <row r="75" spans="1:7" ht="14.85" customHeight="1">
      <c r="A75" s="24" t="s">
        <v>5</v>
      </c>
      <c r="B75" s="27">
        <v>55</v>
      </c>
      <c r="C75" s="24" t="s">
        <v>126</v>
      </c>
      <c r="D75" s="13">
        <f t="shared" ref="D75:F75" si="11">SUM(D73:D74)</f>
        <v>764</v>
      </c>
      <c r="E75" s="13">
        <f t="shared" si="11"/>
        <v>1076</v>
      </c>
      <c r="F75" s="13">
        <f t="shared" si="11"/>
        <v>1076</v>
      </c>
      <c r="G75" s="13">
        <f t="shared" ref="G75" si="12">SUM(G73:G74)</f>
        <v>364</v>
      </c>
    </row>
    <row r="76" spans="1:7" ht="14.85" customHeight="1">
      <c r="C76" s="24"/>
      <c r="D76" s="14"/>
      <c r="E76" s="14"/>
      <c r="F76" s="14"/>
      <c r="G76" s="14"/>
    </row>
    <row r="77" spans="1:7" s="91" customFormat="1" ht="13.9" customHeight="1">
      <c r="A77" s="131"/>
      <c r="B77" s="132" t="s">
        <v>430</v>
      </c>
      <c r="C77" s="131" t="s">
        <v>429</v>
      </c>
      <c r="D77" s="7"/>
      <c r="E77" s="7"/>
      <c r="F77" s="7"/>
      <c r="G77" s="3"/>
    </row>
    <row r="78" spans="1:7" s="91" customFormat="1" ht="13.9" customHeight="1">
      <c r="A78" s="131"/>
      <c r="B78" s="134" t="s">
        <v>431</v>
      </c>
      <c r="C78" s="131" t="s">
        <v>120</v>
      </c>
      <c r="D78" s="3">
        <v>0</v>
      </c>
      <c r="E78" s="3">
        <v>0</v>
      </c>
      <c r="F78" s="3">
        <v>0</v>
      </c>
      <c r="G78" s="7">
        <v>603</v>
      </c>
    </row>
    <row r="79" spans="1:7" s="91" customFormat="1" ht="13.9" customHeight="1">
      <c r="A79" s="131" t="s">
        <v>5</v>
      </c>
      <c r="B79" s="132" t="s">
        <v>430</v>
      </c>
      <c r="C79" s="131" t="s">
        <v>429</v>
      </c>
      <c r="D79" s="2">
        <f>D78</f>
        <v>0</v>
      </c>
      <c r="E79" s="2">
        <f t="shared" ref="E79:F79" si="13">E78</f>
        <v>0</v>
      </c>
      <c r="F79" s="2">
        <f t="shared" si="13"/>
        <v>0</v>
      </c>
      <c r="G79" s="5">
        <f>G78</f>
        <v>603</v>
      </c>
    </row>
    <row r="80" spans="1:7" ht="14.85" customHeight="1">
      <c r="A80" s="24" t="s">
        <v>5</v>
      </c>
      <c r="B80" s="49">
        <v>2.0009999999999999</v>
      </c>
      <c r="C80" s="44" t="s">
        <v>8</v>
      </c>
      <c r="D80" s="13">
        <f>D70+D75+D79</f>
        <v>200401</v>
      </c>
      <c r="E80" s="13">
        <f t="shared" ref="E80:G80" si="14">E70+E75+E79</f>
        <v>344462</v>
      </c>
      <c r="F80" s="13">
        <f t="shared" si="14"/>
        <v>339434</v>
      </c>
      <c r="G80" s="13">
        <f t="shared" si="14"/>
        <v>459545</v>
      </c>
    </row>
    <row r="81" spans="1:7" ht="9.9499999999999993" customHeight="1">
      <c r="B81" s="58"/>
      <c r="C81" s="44"/>
      <c r="D81" s="53"/>
      <c r="E81" s="47"/>
      <c r="F81" s="47"/>
      <c r="G81" s="47"/>
    </row>
    <row r="82" spans="1:7" ht="13.9" customHeight="1">
      <c r="B82" s="49">
        <v>2.101</v>
      </c>
      <c r="C82" s="44" t="s">
        <v>19</v>
      </c>
      <c r="D82" s="53"/>
      <c r="E82" s="47"/>
      <c r="F82" s="47"/>
      <c r="G82" s="47"/>
    </row>
    <row r="83" spans="1:7" ht="15.6" customHeight="1">
      <c r="A83" s="27"/>
      <c r="B83" s="27">
        <v>44</v>
      </c>
      <c r="C83" s="24" t="s">
        <v>215</v>
      </c>
      <c r="D83" s="14"/>
      <c r="E83" s="14"/>
      <c r="F83" s="14"/>
      <c r="G83" s="7"/>
    </row>
    <row r="84" spans="1:7" ht="15.6" customHeight="1">
      <c r="A84" s="27"/>
      <c r="B84" s="27">
        <v>50</v>
      </c>
      <c r="C84" s="52" t="s">
        <v>15</v>
      </c>
      <c r="D84" s="14"/>
      <c r="E84" s="14"/>
      <c r="F84" s="14"/>
      <c r="G84" s="7"/>
    </row>
    <row r="85" spans="1:7" ht="15.6" customHeight="1">
      <c r="A85" s="27"/>
      <c r="B85" s="27" t="s">
        <v>216</v>
      </c>
      <c r="C85" s="24" t="s">
        <v>217</v>
      </c>
      <c r="D85" s="14">
        <v>395</v>
      </c>
      <c r="E85" s="14">
        <v>400</v>
      </c>
      <c r="F85" s="14">
        <v>400</v>
      </c>
      <c r="G85" s="9">
        <v>0</v>
      </c>
    </row>
    <row r="86" spans="1:7" ht="15.6" customHeight="1">
      <c r="A86" s="27" t="s">
        <v>5</v>
      </c>
      <c r="B86" s="27">
        <v>50</v>
      </c>
      <c r="C86" s="52" t="s">
        <v>15</v>
      </c>
      <c r="D86" s="13">
        <f t="shared" ref="D86:G86" si="15">D85</f>
        <v>395</v>
      </c>
      <c r="E86" s="13">
        <f t="shared" si="15"/>
        <v>400</v>
      </c>
      <c r="F86" s="13">
        <f t="shared" si="15"/>
        <v>400</v>
      </c>
      <c r="G86" s="12">
        <f t="shared" si="15"/>
        <v>0</v>
      </c>
    </row>
    <row r="87" spans="1:7">
      <c r="A87" s="27"/>
      <c r="C87" s="24"/>
      <c r="D87" s="14"/>
      <c r="E87" s="14"/>
      <c r="F87" s="14"/>
      <c r="G87" s="7"/>
    </row>
    <row r="88" spans="1:7" ht="15.6" customHeight="1">
      <c r="A88" s="27"/>
      <c r="B88" s="27">
        <v>51</v>
      </c>
      <c r="C88" s="24" t="s">
        <v>65</v>
      </c>
      <c r="D88" s="14"/>
      <c r="E88" s="14"/>
      <c r="F88" s="14"/>
      <c r="G88" s="7"/>
    </row>
    <row r="89" spans="1:7" ht="15.6" customHeight="1">
      <c r="A89" s="27"/>
      <c r="B89" s="27" t="s">
        <v>218</v>
      </c>
      <c r="C89" s="24" t="s">
        <v>120</v>
      </c>
      <c r="D89" s="14">
        <v>795</v>
      </c>
      <c r="E89" s="14">
        <v>900</v>
      </c>
      <c r="F89" s="14">
        <v>900</v>
      </c>
      <c r="G89" s="7">
        <v>900</v>
      </c>
    </row>
    <row r="90" spans="1:7" ht="15.6" customHeight="1">
      <c r="A90" s="59" t="s">
        <v>5</v>
      </c>
      <c r="B90" s="59">
        <v>51</v>
      </c>
      <c r="C90" s="57" t="s">
        <v>65</v>
      </c>
      <c r="D90" s="13">
        <f t="shared" ref="D90:E90" si="16">D89</f>
        <v>795</v>
      </c>
      <c r="E90" s="13">
        <f t="shared" si="16"/>
        <v>900</v>
      </c>
      <c r="F90" s="13">
        <f t="shared" ref="F90:G90" si="17">F89</f>
        <v>900</v>
      </c>
      <c r="G90" s="13">
        <f t="shared" si="17"/>
        <v>900</v>
      </c>
    </row>
    <row r="91" spans="1:7" ht="17.25" customHeight="1">
      <c r="A91" s="27"/>
      <c r="C91" s="24"/>
      <c r="D91" s="14"/>
      <c r="E91" s="14"/>
      <c r="F91" s="14"/>
      <c r="G91" s="7"/>
    </row>
    <row r="92" spans="1:7" ht="15.6" customHeight="1">
      <c r="A92" s="27"/>
      <c r="B92" s="27">
        <v>52</v>
      </c>
      <c r="C92" s="24" t="s">
        <v>95</v>
      </c>
      <c r="D92" s="14"/>
      <c r="E92" s="14"/>
      <c r="F92" s="14"/>
      <c r="G92" s="7"/>
    </row>
    <row r="93" spans="1:7" ht="15.6" customHeight="1">
      <c r="A93" s="27"/>
      <c r="B93" s="27" t="s">
        <v>219</v>
      </c>
      <c r="C93" s="24" t="s">
        <v>120</v>
      </c>
      <c r="D93" s="14">
        <v>60000</v>
      </c>
      <c r="E93" s="14">
        <v>60000</v>
      </c>
      <c r="F93" s="14">
        <v>60000</v>
      </c>
      <c r="G93" s="7">
        <v>63000</v>
      </c>
    </row>
    <row r="94" spans="1:7" ht="15.6" customHeight="1">
      <c r="A94" s="27" t="s">
        <v>5</v>
      </c>
      <c r="B94" s="27">
        <v>52</v>
      </c>
      <c r="C94" s="24" t="s">
        <v>95</v>
      </c>
      <c r="D94" s="13">
        <f t="shared" ref="D94:E94" si="18">D93</f>
        <v>60000</v>
      </c>
      <c r="E94" s="13">
        <f t="shared" si="18"/>
        <v>60000</v>
      </c>
      <c r="F94" s="13">
        <f t="shared" ref="F94:G94" si="19">F93</f>
        <v>60000</v>
      </c>
      <c r="G94" s="13">
        <f t="shared" si="19"/>
        <v>63000</v>
      </c>
    </row>
    <row r="95" spans="1:7">
      <c r="A95" s="61"/>
      <c r="B95" s="61"/>
      <c r="C95" s="60"/>
      <c r="D95" s="14"/>
      <c r="E95" s="14"/>
      <c r="F95" s="14"/>
      <c r="G95" s="7"/>
    </row>
    <row r="96" spans="1:7" ht="27.95" customHeight="1">
      <c r="A96" s="61"/>
      <c r="B96" s="61">
        <v>53</v>
      </c>
      <c r="C96" s="60" t="s">
        <v>82</v>
      </c>
      <c r="D96" s="14"/>
      <c r="E96" s="14"/>
      <c r="F96" s="14"/>
      <c r="G96" s="7"/>
    </row>
    <row r="97" spans="1:7" ht="15.6" customHeight="1">
      <c r="A97" s="61"/>
      <c r="B97" s="61" t="s">
        <v>220</v>
      </c>
      <c r="C97" s="60" t="s">
        <v>120</v>
      </c>
      <c r="D97" s="15">
        <v>4231</v>
      </c>
      <c r="E97" s="15">
        <v>3800</v>
      </c>
      <c r="F97" s="15">
        <v>3800</v>
      </c>
      <c r="G97" s="8">
        <v>3000</v>
      </c>
    </row>
    <row r="98" spans="1:7" ht="27.95" customHeight="1">
      <c r="A98" s="61" t="s">
        <v>5</v>
      </c>
      <c r="B98" s="61">
        <v>53</v>
      </c>
      <c r="C98" s="60" t="s">
        <v>82</v>
      </c>
      <c r="D98" s="15">
        <f t="shared" ref="D98:E98" si="20">D97</f>
        <v>4231</v>
      </c>
      <c r="E98" s="15">
        <f t="shared" si="20"/>
        <v>3800</v>
      </c>
      <c r="F98" s="15">
        <f t="shared" ref="F98:G98" si="21">F97</f>
        <v>3800</v>
      </c>
      <c r="G98" s="15">
        <f t="shared" si="21"/>
        <v>3000</v>
      </c>
    </row>
    <row r="99" spans="1:7">
      <c r="A99" s="61"/>
      <c r="B99" s="61"/>
      <c r="C99" s="60"/>
      <c r="D99" s="14"/>
      <c r="E99" s="14"/>
      <c r="F99" s="14"/>
      <c r="G99" s="7"/>
    </row>
    <row r="100" spans="1:7" ht="14.45" customHeight="1">
      <c r="A100" s="61"/>
      <c r="B100" s="61">
        <v>54</v>
      </c>
      <c r="C100" s="60" t="s">
        <v>64</v>
      </c>
      <c r="D100" s="14"/>
      <c r="E100" s="14"/>
      <c r="F100" s="14"/>
      <c r="G100" s="7"/>
    </row>
    <row r="101" spans="1:7" s="63" customFormat="1" ht="15.6" customHeight="1">
      <c r="A101" s="61"/>
      <c r="B101" s="61" t="s">
        <v>221</v>
      </c>
      <c r="C101" s="60" t="s">
        <v>120</v>
      </c>
      <c r="D101" s="14">
        <v>10000</v>
      </c>
      <c r="E101" s="14">
        <v>10000</v>
      </c>
      <c r="F101" s="14">
        <v>10000</v>
      </c>
      <c r="G101" s="7">
        <v>10000</v>
      </c>
    </row>
    <row r="102" spans="1:7" ht="14.45" customHeight="1">
      <c r="A102" s="61" t="s">
        <v>5</v>
      </c>
      <c r="B102" s="61">
        <v>54</v>
      </c>
      <c r="C102" s="60" t="s">
        <v>64</v>
      </c>
      <c r="D102" s="13">
        <f t="shared" ref="D102:E102" si="22">D101</f>
        <v>10000</v>
      </c>
      <c r="E102" s="13">
        <f t="shared" si="22"/>
        <v>10000</v>
      </c>
      <c r="F102" s="13">
        <f t="shared" ref="F102:G102" si="23">F101</f>
        <v>10000</v>
      </c>
      <c r="G102" s="13">
        <f t="shared" si="23"/>
        <v>10000</v>
      </c>
    </row>
    <row r="103" spans="1:7" ht="15.6" customHeight="1">
      <c r="A103" s="61"/>
      <c r="B103" s="61"/>
      <c r="C103" s="60"/>
      <c r="D103" s="14"/>
      <c r="E103" s="14"/>
      <c r="F103" s="14"/>
      <c r="G103" s="7"/>
    </row>
    <row r="104" spans="1:7" ht="14.1" customHeight="1">
      <c r="A104" s="61"/>
      <c r="B104" s="61">
        <v>55</v>
      </c>
      <c r="C104" s="60" t="s">
        <v>73</v>
      </c>
      <c r="D104" s="14"/>
      <c r="E104" s="14"/>
      <c r="F104" s="14"/>
      <c r="G104" s="7"/>
    </row>
    <row r="105" spans="1:7" ht="14.1" customHeight="1">
      <c r="A105" s="27"/>
      <c r="B105" s="27" t="s">
        <v>224</v>
      </c>
      <c r="C105" s="24" t="s">
        <v>120</v>
      </c>
      <c r="D105" s="14">
        <v>497</v>
      </c>
      <c r="E105" s="14">
        <v>500</v>
      </c>
      <c r="F105" s="14">
        <v>500</v>
      </c>
      <c r="G105" s="7">
        <v>500</v>
      </c>
    </row>
    <row r="106" spans="1:7" ht="14.1" customHeight="1">
      <c r="A106" s="27" t="s">
        <v>5</v>
      </c>
      <c r="B106" s="27">
        <v>55</v>
      </c>
      <c r="C106" s="24" t="s">
        <v>73</v>
      </c>
      <c r="D106" s="13">
        <f t="shared" ref="D106:E106" si="24">D105</f>
        <v>497</v>
      </c>
      <c r="E106" s="13">
        <f t="shared" si="24"/>
        <v>500</v>
      </c>
      <c r="F106" s="13">
        <f t="shared" ref="F106:G106" si="25">F105</f>
        <v>500</v>
      </c>
      <c r="G106" s="13">
        <f t="shared" si="25"/>
        <v>500</v>
      </c>
    </row>
    <row r="107" spans="1:7" ht="14.1" customHeight="1">
      <c r="A107" s="27"/>
      <c r="C107" s="24"/>
      <c r="D107" s="14"/>
      <c r="E107" s="4"/>
      <c r="F107" s="4"/>
      <c r="G107" s="4"/>
    </row>
    <row r="108" spans="1:7" ht="14.1" customHeight="1">
      <c r="A108" s="27"/>
      <c r="B108" s="27">
        <v>56</v>
      </c>
      <c r="C108" s="24" t="s">
        <v>85</v>
      </c>
      <c r="D108" s="14"/>
      <c r="E108" s="14"/>
      <c r="F108" s="14"/>
      <c r="G108" s="7"/>
    </row>
    <row r="109" spans="1:7" ht="14.1" customHeight="1">
      <c r="A109" s="27"/>
      <c r="B109" s="27" t="s">
        <v>225</v>
      </c>
      <c r="C109" s="24" t="s">
        <v>120</v>
      </c>
      <c r="D109" s="14">
        <v>5000</v>
      </c>
      <c r="E109" s="14">
        <v>3000</v>
      </c>
      <c r="F109" s="14">
        <v>3000</v>
      </c>
      <c r="G109" s="7">
        <v>3000</v>
      </c>
    </row>
    <row r="110" spans="1:7" ht="14.1" customHeight="1">
      <c r="A110" s="27" t="s">
        <v>5</v>
      </c>
      <c r="B110" s="27">
        <v>56</v>
      </c>
      <c r="C110" s="24" t="s">
        <v>85</v>
      </c>
      <c r="D110" s="13">
        <f t="shared" ref="D110:E110" si="26">D109</f>
        <v>5000</v>
      </c>
      <c r="E110" s="13">
        <f t="shared" si="26"/>
        <v>3000</v>
      </c>
      <c r="F110" s="13">
        <f t="shared" ref="F110:G110" si="27">F109</f>
        <v>3000</v>
      </c>
      <c r="G110" s="13">
        <f t="shared" si="27"/>
        <v>3000</v>
      </c>
    </row>
    <row r="111" spans="1:7" ht="14.1" customHeight="1">
      <c r="A111" s="27"/>
      <c r="C111" s="24"/>
      <c r="D111" s="14"/>
      <c r="E111" s="4"/>
      <c r="F111" s="4"/>
      <c r="G111" s="4"/>
    </row>
    <row r="112" spans="1:7" ht="14.1" customHeight="1">
      <c r="A112" s="27"/>
      <c r="B112" s="27">
        <v>57</v>
      </c>
      <c r="C112" s="24" t="s">
        <v>322</v>
      </c>
      <c r="D112" s="14"/>
      <c r="E112" s="4"/>
      <c r="F112" s="4"/>
      <c r="G112" s="4"/>
    </row>
    <row r="113" spans="1:7" ht="14.1" customHeight="1">
      <c r="A113" s="27"/>
      <c r="B113" s="27" t="s">
        <v>226</v>
      </c>
      <c r="C113" s="24" t="s">
        <v>120</v>
      </c>
      <c r="D113" s="14">
        <v>318</v>
      </c>
      <c r="E113" s="14">
        <v>500</v>
      </c>
      <c r="F113" s="14">
        <v>500</v>
      </c>
      <c r="G113" s="7">
        <v>500</v>
      </c>
    </row>
    <row r="114" spans="1:7" ht="14.1" customHeight="1">
      <c r="A114" s="27" t="s">
        <v>5</v>
      </c>
      <c r="B114" s="27">
        <v>57</v>
      </c>
      <c r="C114" s="24" t="s">
        <v>322</v>
      </c>
      <c r="D114" s="13">
        <f t="shared" ref="D114:G114" si="28">D113</f>
        <v>318</v>
      </c>
      <c r="E114" s="13">
        <f t="shared" si="28"/>
        <v>500</v>
      </c>
      <c r="F114" s="13">
        <f t="shared" si="28"/>
        <v>500</v>
      </c>
      <c r="G114" s="13">
        <f t="shared" si="28"/>
        <v>500</v>
      </c>
    </row>
    <row r="115" spans="1:7" ht="14.1" customHeight="1">
      <c r="A115" s="27"/>
      <c r="C115" s="24"/>
      <c r="D115" s="14"/>
      <c r="E115" s="4"/>
      <c r="F115" s="4"/>
      <c r="G115" s="4"/>
    </row>
    <row r="116" spans="1:7" ht="27.95" customHeight="1">
      <c r="A116" s="27"/>
      <c r="B116" s="27">
        <v>58</v>
      </c>
      <c r="C116" s="24" t="s">
        <v>227</v>
      </c>
      <c r="D116" s="14"/>
      <c r="E116" s="4"/>
      <c r="F116" s="4"/>
      <c r="G116" s="4"/>
    </row>
    <row r="117" spans="1:7" ht="14.1" customHeight="1">
      <c r="A117" s="27"/>
      <c r="B117" s="27" t="s">
        <v>316</v>
      </c>
      <c r="C117" s="24" t="s">
        <v>228</v>
      </c>
      <c r="D117" s="14">
        <v>700</v>
      </c>
      <c r="E117" s="14">
        <v>700</v>
      </c>
      <c r="F117" s="14">
        <v>700</v>
      </c>
      <c r="G117" s="7">
        <v>700</v>
      </c>
    </row>
    <row r="118" spans="1:7" ht="27.95" customHeight="1">
      <c r="A118" s="27" t="s">
        <v>5</v>
      </c>
      <c r="B118" s="27">
        <v>58</v>
      </c>
      <c r="C118" s="24" t="s">
        <v>227</v>
      </c>
      <c r="D118" s="13">
        <f t="shared" ref="D118:F118" si="29">D117</f>
        <v>700</v>
      </c>
      <c r="E118" s="13">
        <f t="shared" si="29"/>
        <v>700</v>
      </c>
      <c r="F118" s="13">
        <f t="shared" si="29"/>
        <v>700</v>
      </c>
      <c r="G118" s="13">
        <f t="shared" ref="G118" si="30">G117</f>
        <v>700</v>
      </c>
    </row>
    <row r="119" spans="1:7" ht="14.1" customHeight="1">
      <c r="A119" s="24" t="s">
        <v>5</v>
      </c>
      <c r="B119" s="27">
        <v>44</v>
      </c>
      <c r="C119" s="24" t="s">
        <v>215</v>
      </c>
      <c r="D119" s="15">
        <f t="shared" ref="D119:F119" si="31">D86+D90+D94+D98+D102+D106+D110+D114+D118</f>
        <v>81936</v>
      </c>
      <c r="E119" s="15">
        <f t="shared" si="31"/>
        <v>79800</v>
      </c>
      <c r="F119" s="15">
        <f t="shared" si="31"/>
        <v>79800</v>
      </c>
      <c r="G119" s="15">
        <f t="shared" ref="G119" si="32">G86+G90+G94+G98+G102+G106+G110+G114+G118</f>
        <v>81600</v>
      </c>
    </row>
    <row r="120" spans="1:7" ht="14.1" customHeight="1">
      <c r="A120" s="24" t="s">
        <v>5</v>
      </c>
      <c r="B120" s="49">
        <v>2.101</v>
      </c>
      <c r="C120" s="44" t="s">
        <v>19</v>
      </c>
      <c r="D120" s="13">
        <f t="shared" ref="D120:F120" si="33">D119</f>
        <v>81936</v>
      </c>
      <c r="E120" s="5">
        <f t="shared" si="33"/>
        <v>79800</v>
      </c>
      <c r="F120" s="13">
        <f t="shared" si="33"/>
        <v>79800</v>
      </c>
      <c r="G120" s="13">
        <f t="shared" ref="G120" si="34">G119</f>
        <v>81600</v>
      </c>
    </row>
    <row r="121" spans="1:7">
      <c r="B121" s="49"/>
      <c r="C121" s="44"/>
      <c r="D121" s="53"/>
      <c r="E121" s="6"/>
      <c r="F121" s="47"/>
      <c r="G121" s="47"/>
    </row>
    <row r="122" spans="1:7" ht="13.15" customHeight="1">
      <c r="B122" s="49">
        <v>2.1019999999999999</v>
      </c>
      <c r="C122" s="44" t="s">
        <v>22</v>
      </c>
      <c r="D122" s="53"/>
      <c r="E122" s="47"/>
      <c r="F122" s="47"/>
      <c r="G122" s="47"/>
    </row>
    <row r="123" spans="1:7" ht="13.15" customHeight="1">
      <c r="B123" s="27">
        <v>60</v>
      </c>
      <c r="C123" s="24" t="s">
        <v>106</v>
      </c>
      <c r="D123" s="53"/>
      <c r="E123" s="47"/>
      <c r="F123" s="47"/>
      <c r="G123" s="47"/>
    </row>
    <row r="124" spans="1:7" ht="13.15" customHeight="1">
      <c r="B124" s="27">
        <v>45</v>
      </c>
      <c r="C124" s="24" t="s">
        <v>96</v>
      </c>
      <c r="D124" s="53"/>
      <c r="E124" s="47"/>
      <c r="F124" s="47"/>
      <c r="G124" s="47"/>
    </row>
    <row r="125" spans="1:7" ht="13.15" customHeight="1">
      <c r="B125" s="27" t="s">
        <v>40</v>
      </c>
      <c r="C125" s="24" t="s">
        <v>9</v>
      </c>
      <c r="D125" s="14">
        <v>-634</v>
      </c>
      <c r="E125" s="4">
        <v>0</v>
      </c>
      <c r="F125" s="4">
        <v>0</v>
      </c>
      <c r="G125" s="4">
        <v>0</v>
      </c>
    </row>
    <row r="126" spans="1:7" ht="13.15" customHeight="1">
      <c r="B126" s="27" t="s">
        <v>88</v>
      </c>
      <c r="C126" s="24" t="s">
        <v>76</v>
      </c>
      <c r="D126" s="14">
        <v>967</v>
      </c>
      <c r="E126" s="14">
        <v>2468</v>
      </c>
      <c r="F126" s="14">
        <v>2468</v>
      </c>
      <c r="G126" s="14">
        <v>2990</v>
      </c>
    </row>
    <row r="127" spans="1:7" ht="13.15" customHeight="1">
      <c r="B127" s="27" t="s">
        <v>208</v>
      </c>
      <c r="C127" s="24" t="s">
        <v>123</v>
      </c>
      <c r="D127" s="14">
        <v>630</v>
      </c>
      <c r="E127" s="4">
        <v>0</v>
      </c>
      <c r="F127" s="4">
        <v>0</v>
      </c>
      <c r="G127" s="4">
        <v>0</v>
      </c>
    </row>
    <row r="128" spans="1:7" ht="13.15" customHeight="1">
      <c r="A128" s="24" t="s">
        <v>5</v>
      </c>
      <c r="B128" s="27">
        <v>45</v>
      </c>
      <c r="C128" s="24" t="s">
        <v>96</v>
      </c>
      <c r="D128" s="13">
        <f t="shared" ref="D128:G128" si="35">SUM(D125:D127)</f>
        <v>963</v>
      </c>
      <c r="E128" s="13">
        <f t="shared" si="35"/>
        <v>2468</v>
      </c>
      <c r="F128" s="13">
        <f t="shared" si="35"/>
        <v>2468</v>
      </c>
      <c r="G128" s="13">
        <f t="shared" si="35"/>
        <v>2990</v>
      </c>
    </row>
    <row r="129" spans="1:7">
      <c r="C129" s="24"/>
      <c r="D129" s="53"/>
      <c r="E129" s="47"/>
      <c r="F129" s="47"/>
      <c r="G129" s="45"/>
    </row>
    <row r="130" spans="1:7" ht="13.15" customHeight="1">
      <c r="B130" s="27">
        <v>46</v>
      </c>
      <c r="C130" s="24" t="s">
        <v>97</v>
      </c>
      <c r="D130" s="53"/>
      <c r="E130" s="47"/>
      <c r="F130" s="47"/>
      <c r="G130" s="45"/>
    </row>
    <row r="131" spans="1:7" ht="13.15" customHeight="1">
      <c r="B131" s="27" t="s">
        <v>38</v>
      </c>
      <c r="C131" s="24" t="s">
        <v>9</v>
      </c>
      <c r="D131" s="14">
        <v>-814</v>
      </c>
      <c r="E131" s="14">
        <v>2133</v>
      </c>
      <c r="F131" s="14">
        <v>2133</v>
      </c>
      <c r="G131" s="14">
        <v>2198</v>
      </c>
    </row>
    <row r="132" spans="1:7" ht="13.15" customHeight="1">
      <c r="A132" s="60"/>
      <c r="B132" s="61" t="s">
        <v>87</v>
      </c>
      <c r="C132" s="60" t="s">
        <v>76</v>
      </c>
      <c r="D132" s="14">
        <v>1462</v>
      </c>
      <c r="E132" s="14">
        <v>4418</v>
      </c>
      <c r="F132" s="14">
        <v>4418</v>
      </c>
      <c r="G132" s="14">
        <v>4610</v>
      </c>
    </row>
    <row r="133" spans="1:7" ht="13.15" customHeight="1">
      <c r="B133" s="27" t="s">
        <v>259</v>
      </c>
      <c r="C133" s="24" t="s">
        <v>122</v>
      </c>
      <c r="D133" s="14">
        <v>111</v>
      </c>
      <c r="E133" s="14">
        <v>63</v>
      </c>
      <c r="F133" s="14">
        <v>63</v>
      </c>
      <c r="G133" s="14">
        <v>64</v>
      </c>
    </row>
    <row r="134" spans="1:7" ht="13.15" customHeight="1">
      <c r="B134" s="27" t="s">
        <v>260</v>
      </c>
      <c r="C134" s="24" t="s">
        <v>123</v>
      </c>
      <c r="D134" s="14">
        <v>1436</v>
      </c>
      <c r="E134" s="14">
        <v>257</v>
      </c>
      <c r="F134" s="14">
        <v>257</v>
      </c>
      <c r="G134" s="14">
        <v>260</v>
      </c>
    </row>
    <row r="135" spans="1:7" ht="13.15" customHeight="1">
      <c r="A135" s="57" t="s">
        <v>5</v>
      </c>
      <c r="B135" s="59">
        <v>46</v>
      </c>
      <c r="C135" s="57" t="s">
        <v>97</v>
      </c>
      <c r="D135" s="13">
        <f t="shared" ref="D135" si="36">SUM(D131:D134)</f>
        <v>2195</v>
      </c>
      <c r="E135" s="13">
        <f t="shared" ref="E135" si="37">SUM(E131:E134)</f>
        <v>6871</v>
      </c>
      <c r="F135" s="13">
        <f t="shared" ref="F135:G135" si="38">SUM(F131:F134)</f>
        <v>6871</v>
      </c>
      <c r="G135" s="13">
        <f t="shared" si="38"/>
        <v>7132</v>
      </c>
    </row>
    <row r="136" spans="1:7" ht="8.25" customHeight="1">
      <c r="C136" s="24"/>
      <c r="D136" s="53"/>
      <c r="E136" s="47"/>
      <c r="F136" s="47"/>
      <c r="G136" s="45"/>
    </row>
    <row r="137" spans="1:7" ht="13.7" customHeight="1">
      <c r="B137" s="27">
        <v>47</v>
      </c>
      <c r="C137" s="24" t="s">
        <v>98</v>
      </c>
      <c r="D137" s="53"/>
      <c r="E137" s="47"/>
      <c r="F137" s="47"/>
      <c r="G137" s="45"/>
    </row>
    <row r="138" spans="1:7" ht="14.85" customHeight="1">
      <c r="B138" s="27" t="s">
        <v>41</v>
      </c>
      <c r="C138" s="24" t="s">
        <v>9</v>
      </c>
      <c r="D138" s="17">
        <v>-334</v>
      </c>
      <c r="E138" s="17">
        <v>2217</v>
      </c>
      <c r="F138" s="17">
        <v>2217</v>
      </c>
      <c r="G138" s="17">
        <v>2286</v>
      </c>
    </row>
    <row r="139" spans="1:7" ht="14.85" customHeight="1">
      <c r="A139" s="60"/>
      <c r="B139" s="61" t="s">
        <v>79</v>
      </c>
      <c r="C139" s="60" t="s">
        <v>76</v>
      </c>
      <c r="D139" s="17">
        <v>1255</v>
      </c>
      <c r="E139" s="17">
        <v>4010</v>
      </c>
      <c r="F139" s="17">
        <v>4010</v>
      </c>
      <c r="G139" s="17">
        <v>3279</v>
      </c>
    </row>
    <row r="140" spans="1:7" ht="14.85" customHeight="1">
      <c r="A140" s="60"/>
      <c r="B140" s="61" t="s">
        <v>277</v>
      </c>
      <c r="C140" s="60" t="s">
        <v>122</v>
      </c>
      <c r="D140" s="17">
        <v>59</v>
      </c>
      <c r="E140" s="17">
        <v>65</v>
      </c>
      <c r="F140" s="17">
        <v>65</v>
      </c>
      <c r="G140" s="17">
        <v>66</v>
      </c>
    </row>
    <row r="141" spans="1:7" s="63" customFormat="1" ht="14.85" customHeight="1">
      <c r="A141" s="60"/>
      <c r="B141" s="61" t="s">
        <v>278</v>
      </c>
      <c r="C141" s="60" t="s">
        <v>123</v>
      </c>
      <c r="D141" s="15">
        <v>996</v>
      </c>
      <c r="E141" s="15">
        <v>267</v>
      </c>
      <c r="F141" s="15">
        <v>267</v>
      </c>
      <c r="G141" s="15">
        <v>270</v>
      </c>
    </row>
    <row r="142" spans="1:7" ht="14.85" customHeight="1">
      <c r="A142" s="60" t="s">
        <v>5</v>
      </c>
      <c r="B142" s="61">
        <v>47</v>
      </c>
      <c r="C142" s="60" t="s">
        <v>98</v>
      </c>
      <c r="D142" s="15">
        <f t="shared" ref="D142:E142" si="39">SUM(D138:D141)</f>
        <v>1976</v>
      </c>
      <c r="E142" s="15">
        <f t="shared" si="39"/>
        <v>6559</v>
      </c>
      <c r="F142" s="15">
        <f t="shared" ref="F142:G142" si="40">SUM(F138:F141)</f>
        <v>6559</v>
      </c>
      <c r="G142" s="15">
        <f t="shared" si="40"/>
        <v>5901</v>
      </c>
    </row>
    <row r="143" spans="1:7">
      <c r="A143" s="60"/>
      <c r="B143" s="61"/>
      <c r="C143" s="60"/>
      <c r="D143" s="53"/>
      <c r="E143" s="47"/>
      <c r="F143" s="47"/>
      <c r="G143" s="45"/>
    </row>
    <row r="144" spans="1:7" ht="14.85" customHeight="1">
      <c r="A144" s="60"/>
      <c r="B144" s="61">
        <v>48</v>
      </c>
      <c r="C144" s="60" t="s">
        <v>99</v>
      </c>
      <c r="D144" s="53"/>
      <c r="E144" s="47"/>
      <c r="F144" s="47"/>
      <c r="G144" s="45"/>
    </row>
    <row r="145" spans="1:7" ht="14.85" customHeight="1">
      <c r="A145" s="60"/>
      <c r="B145" s="61" t="s">
        <v>39</v>
      </c>
      <c r="C145" s="60" t="s">
        <v>9</v>
      </c>
      <c r="D145" s="14">
        <v>-581</v>
      </c>
      <c r="E145" s="14">
        <v>3298</v>
      </c>
      <c r="F145" s="14">
        <v>3298</v>
      </c>
      <c r="G145" s="14">
        <v>3400</v>
      </c>
    </row>
    <row r="146" spans="1:7" ht="14.85" customHeight="1">
      <c r="B146" s="27" t="s">
        <v>78</v>
      </c>
      <c r="C146" s="24" t="s">
        <v>76</v>
      </c>
      <c r="D146" s="14">
        <v>1526</v>
      </c>
      <c r="E146" s="14">
        <v>3850</v>
      </c>
      <c r="F146" s="14">
        <v>3850</v>
      </c>
      <c r="G146" s="14">
        <v>3565</v>
      </c>
    </row>
    <row r="147" spans="1:7" ht="14.85" customHeight="1">
      <c r="B147" s="27" t="s">
        <v>279</v>
      </c>
      <c r="C147" s="24" t="s">
        <v>122</v>
      </c>
      <c r="D147" s="4">
        <v>0</v>
      </c>
      <c r="E147" s="14">
        <v>97</v>
      </c>
      <c r="F147" s="14">
        <v>97</v>
      </c>
      <c r="G147" s="14">
        <v>98</v>
      </c>
    </row>
    <row r="148" spans="1:7" ht="14.85" customHeight="1">
      <c r="B148" s="27" t="s">
        <v>280</v>
      </c>
      <c r="C148" s="24" t="s">
        <v>123</v>
      </c>
      <c r="D148" s="14">
        <v>1130</v>
      </c>
      <c r="E148" s="14">
        <v>412</v>
      </c>
      <c r="F148" s="14">
        <v>412</v>
      </c>
      <c r="G148" s="14">
        <v>405</v>
      </c>
    </row>
    <row r="149" spans="1:7" ht="14.85" customHeight="1">
      <c r="A149" s="24" t="s">
        <v>5</v>
      </c>
      <c r="B149" s="27">
        <v>48</v>
      </c>
      <c r="C149" s="24" t="s">
        <v>99</v>
      </c>
      <c r="D149" s="13">
        <f t="shared" ref="D149" si="41">SUM(D145:D148)</f>
        <v>2075</v>
      </c>
      <c r="E149" s="13">
        <f t="shared" ref="E149" si="42">SUM(E145:E148)</f>
        <v>7657</v>
      </c>
      <c r="F149" s="13">
        <f t="shared" ref="F149:G149" si="43">SUM(F145:F148)</f>
        <v>7657</v>
      </c>
      <c r="G149" s="13">
        <f t="shared" si="43"/>
        <v>7468</v>
      </c>
    </row>
    <row r="150" spans="1:7">
      <c r="C150" s="24"/>
      <c r="D150" s="53"/>
      <c r="E150" s="47"/>
      <c r="F150" s="47"/>
      <c r="G150" s="45"/>
    </row>
    <row r="151" spans="1:7" ht="13.15" customHeight="1">
      <c r="B151" s="27">
        <v>49</v>
      </c>
      <c r="C151" s="24" t="s">
        <v>100</v>
      </c>
      <c r="D151" s="53"/>
      <c r="E151" s="47"/>
      <c r="F151" s="47"/>
      <c r="G151" s="45"/>
    </row>
    <row r="152" spans="1:7" ht="13.15" customHeight="1">
      <c r="B152" s="27" t="s">
        <v>101</v>
      </c>
      <c r="C152" s="24" t="s">
        <v>9</v>
      </c>
      <c r="D152" s="14">
        <v>-376</v>
      </c>
      <c r="E152" s="14">
        <v>1989</v>
      </c>
      <c r="F152" s="14">
        <v>1989</v>
      </c>
      <c r="G152" s="14">
        <v>2048</v>
      </c>
    </row>
    <row r="153" spans="1:7" ht="13.15" customHeight="1">
      <c r="B153" s="27" t="s">
        <v>102</v>
      </c>
      <c r="C153" s="24" t="s">
        <v>76</v>
      </c>
      <c r="D153" s="14">
        <v>1664</v>
      </c>
      <c r="E153" s="14">
        <v>4234</v>
      </c>
      <c r="F153" s="14">
        <v>4234</v>
      </c>
      <c r="G153" s="14">
        <v>4111</v>
      </c>
    </row>
    <row r="154" spans="1:7" ht="14.85" customHeight="1">
      <c r="B154" s="27" t="s">
        <v>281</v>
      </c>
      <c r="C154" s="24" t="s">
        <v>122</v>
      </c>
      <c r="D154" s="4">
        <v>0</v>
      </c>
      <c r="E154" s="14">
        <v>59</v>
      </c>
      <c r="F154" s="14">
        <v>59</v>
      </c>
      <c r="G154" s="14">
        <v>59</v>
      </c>
    </row>
    <row r="155" spans="1:7" ht="14.85" customHeight="1">
      <c r="B155" s="27" t="s">
        <v>282</v>
      </c>
      <c r="C155" s="24" t="s">
        <v>123</v>
      </c>
      <c r="D155" s="14">
        <v>1175</v>
      </c>
      <c r="E155" s="14">
        <v>240</v>
      </c>
      <c r="F155" s="14">
        <v>240</v>
      </c>
      <c r="G155" s="14">
        <v>243</v>
      </c>
    </row>
    <row r="156" spans="1:7" ht="13.15" customHeight="1">
      <c r="A156" s="24" t="s">
        <v>5</v>
      </c>
      <c r="B156" s="27">
        <v>49</v>
      </c>
      <c r="C156" s="24" t="s">
        <v>100</v>
      </c>
      <c r="D156" s="13">
        <f t="shared" ref="D156" si="44">SUM(D152:D155)</f>
        <v>2463</v>
      </c>
      <c r="E156" s="13">
        <f t="shared" ref="E156" si="45">SUM(E152:E155)</f>
        <v>6522</v>
      </c>
      <c r="F156" s="13">
        <f t="shared" ref="F156:G156" si="46">SUM(F152:F155)</f>
        <v>6522</v>
      </c>
      <c r="G156" s="13">
        <f t="shared" si="46"/>
        <v>6461</v>
      </c>
    </row>
    <row r="157" spans="1:7">
      <c r="C157" s="24"/>
      <c r="D157" s="53"/>
      <c r="E157" s="47"/>
      <c r="F157" s="47"/>
      <c r="G157" s="45"/>
    </row>
    <row r="158" spans="1:7" ht="14.85" customHeight="1">
      <c r="B158" s="27">
        <v>50</v>
      </c>
      <c r="C158" s="24" t="s">
        <v>103</v>
      </c>
      <c r="D158" s="53"/>
      <c r="E158" s="47"/>
      <c r="F158" s="47"/>
      <c r="G158" s="45"/>
    </row>
    <row r="159" spans="1:7" ht="14.85" customHeight="1">
      <c r="B159" s="27" t="s">
        <v>104</v>
      </c>
      <c r="C159" s="24" t="s">
        <v>9</v>
      </c>
      <c r="D159" s="14">
        <v>-282</v>
      </c>
      <c r="E159" s="14">
        <v>1503</v>
      </c>
      <c r="F159" s="14">
        <v>1503</v>
      </c>
      <c r="G159" s="4">
        <v>0</v>
      </c>
    </row>
    <row r="160" spans="1:7" ht="14.85" customHeight="1">
      <c r="B160" s="27" t="s">
        <v>105</v>
      </c>
      <c r="C160" s="24" t="s">
        <v>76</v>
      </c>
      <c r="D160" s="14">
        <v>2719</v>
      </c>
      <c r="E160" s="14">
        <v>4948</v>
      </c>
      <c r="F160" s="14">
        <v>4948</v>
      </c>
      <c r="G160" s="14">
        <v>5068</v>
      </c>
    </row>
    <row r="161" spans="1:7" ht="14.85" customHeight="1">
      <c r="B161" s="27" t="s">
        <v>283</v>
      </c>
      <c r="C161" s="24" t="s">
        <v>122</v>
      </c>
      <c r="D161" s="4">
        <v>0</v>
      </c>
      <c r="E161" s="14">
        <v>44</v>
      </c>
      <c r="F161" s="14">
        <v>44</v>
      </c>
      <c r="G161" s="4">
        <v>0</v>
      </c>
    </row>
    <row r="162" spans="1:7" ht="14.85" customHeight="1">
      <c r="B162" s="27" t="s">
        <v>284</v>
      </c>
      <c r="C162" s="24" t="s">
        <v>123</v>
      </c>
      <c r="D162" s="14">
        <v>500</v>
      </c>
      <c r="E162" s="14">
        <v>177</v>
      </c>
      <c r="F162" s="14">
        <v>177</v>
      </c>
      <c r="G162" s="4">
        <v>0</v>
      </c>
    </row>
    <row r="163" spans="1:7" ht="14.85" customHeight="1">
      <c r="A163" s="24" t="s">
        <v>5</v>
      </c>
      <c r="B163" s="27">
        <v>50</v>
      </c>
      <c r="C163" s="24" t="s">
        <v>103</v>
      </c>
      <c r="D163" s="13">
        <f t="shared" ref="D163" si="47">SUM(D159:D162)</f>
        <v>2937</v>
      </c>
      <c r="E163" s="13">
        <f t="shared" ref="E163" si="48">SUM(E159:E162)</f>
        <v>6672</v>
      </c>
      <c r="F163" s="13">
        <f t="shared" ref="F163:G163" si="49">SUM(F159:F162)</f>
        <v>6672</v>
      </c>
      <c r="G163" s="13">
        <f t="shared" si="49"/>
        <v>5068</v>
      </c>
    </row>
    <row r="164" spans="1:7">
      <c r="C164" s="24"/>
      <c r="D164" s="53"/>
      <c r="E164" s="47"/>
      <c r="F164" s="47"/>
      <c r="G164" s="45"/>
    </row>
    <row r="165" spans="1:7" ht="13.7" customHeight="1">
      <c r="B165" s="27">
        <v>55</v>
      </c>
      <c r="C165" s="24" t="s">
        <v>42</v>
      </c>
      <c r="D165" s="53"/>
      <c r="E165" s="47"/>
      <c r="F165" s="47"/>
      <c r="G165" s="45"/>
    </row>
    <row r="166" spans="1:7" ht="13.15" customHeight="1">
      <c r="B166" s="27" t="s">
        <v>131</v>
      </c>
      <c r="C166" s="24" t="s">
        <v>9</v>
      </c>
      <c r="D166" s="14">
        <v>-640</v>
      </c>
      <c r="E166" s="14">
        <v>5399</v>
      </c>
      <c r="F166" s="14">
        <v>5399</v>
      </c>
      <c r="G166" s="14">
        <v>4620</v>
      </c>
    </row>
    <row r="167" spans="1:7" ht="13.15" customHeight="1">
      <c r="B167" s="27" t="s">
        <v>132</v>
      </c>
      <c r="C167" s="24" t="s">
        <v>76</v>
      </c>
      <c r="D167" s="14">
        <v>772</v>
      </c>
      <c r="E167" s="14">
        <v>1855</v>
      </c>
      <c r="F167" s="14">
        <v>1855</v>
      </c>
      <c r="G167" s="14">
        <v>1699</v>
      </c>
    </row>
    <row r="168" spans="1:7" ht="14.85" customHeight="1">
      <c r="B168" s="27" t="s">
        <v>285</v>
      </c>
      <c r="C168" s="24" t="s">
        <v>122</v>
      </c>
      <c r="D168" s="4">
        <v>0</v>
      </c>
      <c r="E168" s="14">
        <v>159</v>
      </c>
      <c r="F168" s="14">
        <v>159</v>
      </c>
      <c r="G168" s="14">
        <v>134</v>
      </c>
    </row>
    <row r="169" spans="1:7" ht="14.85" customHeight="1">
      <c r="B169" s="27" t="s">
        <v>286</v>
      </c>
      <c r="C169" s="24" t="s">
        <v>123</v>
      </c>
      <c r="D169" s="14">
        <v>1366</v>
      </c>
      <c r="E169" s="14">
        <v>665</v>
      </c>
      <c r="F169" s="14">
        <v>665</v>
      </c>
      <c r="G169" s="14">
        <v>564</v>
      </c>
    </row>
    <row r="170" spans="1:7" ht="13.15" customHeight="1">
      <c r="A170" s="24" t="s">
        <v>5</v>
      </c>
      <c r="B170" s="27">
        <v>55</v>
      </c>
      <c r="C170" s="24" t="s">
        <v>42</v>
      </c>
      <c r="D170" s="13">
        <f>SUM(D166:D169)</f>
        <v>1498</v>
      </c>
      <c r="E170" s="13">
        <f t="shared" ref="E170" si="50">SUM(E166:E169)</f>
        <v>8078</v>
      </c>
      <c r="F170" s="13">
        <f t="shared" ref="F170:G170" si="51">SUM(F166:F169)</f>
        <v>8078</v>
      </c>
      <c r="G170" s="13">
        <f t="shared" si="51"/>
        <v>7017</v>
      </c>
    </row>
    <row r="171" spans="1:7">
      <c r="C171" s="24"/>
      <c r="D171" s="53"/>
      <c r="E171" s="47"/>
      <c r="F171" s="47"/>
      <c r="G171" s="45"/>
    </row>
    <row r="172" spans="1:7" ht="14.85" customHeight="1">
      <c r="B172" s="27">
        <v>56</v>
      </c>
      <c r="C172" s="24" t="s">
        <v>44</v>
      </c>
      <c r="D172" s="53"/>
      <c r="E172" s="47"/>
      <c r="F172" s="47"/>
      <c r="G172" s="45"/>
    </row>
    <row r="173" spans="1:7" ht="14.85" customHeight="1">
      <c r="B173" s="27" t="s">
        <v>133</v>
      </c>
      <c r="C173" s="24" t="s">
        <v>9</v>
      </c>
      <c r="D173" s="14">
        <v>-229</v>
      </c>
      <c r="E173" s="14">
        <v>802</v>
      </c>
      <c r="F173" s="14">
        <v>802</v>
      </c>
      <c r="G173" s="14">
        <v>841</v>
      </c>
    </row>
    <row r="174" spans="1:7" ht="14.85" customHeight="1">
      <c r="B174" s="27" t="s">
        <v>134</v>
      </c>
      <c r="C174" s="24" t="s">
        <v>76</v>
      </c>
      <c r="D174" s="14">
        <v>988</v>
      </c>
      <c r="E174" s="14">
        <v>3112</v>
      </c>
      <c r="F174" s="14">
        <v>3112</v>
      </c>
      <c r="G174" s="14">
        <v>2344</v>
      </c>
    </row>
    <row r="175" spans="1:7" ht="14.85" customHeight="1">
      <c r="A175" s="60"/>
      <c r="B175" s="61" t="s">
        <v>287</v>
      </c>
      <c r="C175" s="60" t="s">
        <v>122</v>
      </c>
      <c r="D175" s="14">
        <v>10</v>
      </c>
      <c r="E175" s="14">
        <v>24</v>
      </c>
      <c r="F175" s="14">
        <v>24</v>
      </c>
      <c r="G175" s="14">
        <v>24</v>
      </c>
    </row>
    <row r="176" spans="1:7" s="63" customFormat="1" ht="14.85" customHeight="1">
      <c r="A176" s="60"/>
      <c r="B176" s="61" t="s">
        <v>288</v>
      </c>
      <c r="C176" s="60" t="s">
        <v>123</v>
      </c>
      <c r="D176" s="15">
        <v>753</v>
      </c>
      <c r="E176" s="15">
        <v>100</v>
      </c>
      <c r="F176" s="15">
        <v>100</v>
      </c>
      <c r="G176" s="15">
        <v>103</v>
      </c>
    </row>
    <row r="177" spans="1:7" ht="14.85" customHeight="1">
      <c r="A177" s="60" t="s">
        <v>5</v>
      </c>
      <c r="B177" s="61">
        <v>56</v>
      </c>
      <c r="C177" s="60" t="s">
        <v>44</v>
      </c>
      <c r="D177" s="15">
        <f t="shared" ref="D177" si="52">SUM(D173:D176)</f>
        <v>1522</v>
      </c>
      <c r="E177" s="15">
        <f t="shared" ref="E177" si="53">SUM(E173:E176)</f>
        <v>4038</v>
      </c>
      <c r="F177" s="15">
        <f t="shared" ref="F177:G177" si="54">SUM(F173:F176)</f>
        <v>4038</v>
      </c>
      <c r="G177" s="15">
        <f t="shared" si="54"/>
        <v>3312</v>
      </c>
    </row>
    <row r="178" spans="1:7" ht="12.75" customHeight="1">
      <c r="C178" s="24"/>
      <c r="D178" s="53"/>
      <c r="E178" s="47"/>
      <c r="F178" s="47"/>
      <c r="G178" s="45"/>
    </row>
    <row r="179" spans="1:7" ht="14.85" customHeight="1">
      <c r="B179" s="27">
        <v>57</v>
      </c>
      <c r="C179" s="24" t="s">
        <v>45</v>
      </c>
      <c r="D179" s="53"/>
      <c r="E179" s="47"/>
      <c r="F179" s="47"/>
      <c r="G179" s="45"/>
    </row>
    <row r="180" spans="1:7" ht="14.85" customHeight="1">
      <c r="B180" s="27" t="s">
        <v>135</v>
      </c>
      <c r="C180" s="24" t="s">
        <v>9</v>
      </c>
      <c r="D180" s="14">
        <v>-470</v>
      </c>
      <c r="E180" s="14">
        <v>2674</v>
      </c>
      <c r="F180" s="14">
        <v>2674</v>
      </c>
      <c r="G180" s="14">
        <v>2747</v>
      </c>
    </row>
    <row r="181" spans="1:7" ht="14.85" customHeight="1">
      <c r="B181" s="27" t="s">
        <v>136</v>
      </c>
      <c r="C181" s="24" t="s">
        <v>76</v>
      </c>
      <c r="D181" s="14">
        <v>1165</v>
      </c>
      <c r="E181" s="14">
        <v>2939</v>
      </c>
      <c r="F181" s="14">
        <v>2939</v>
      </c>
      <c r="G181" s="14">
        <v>2768</v>
      </c>
    </row>
    <row r="182" spans="1:7" ht="14.85" customHeight="1">
      <c r="A182" s="57"/>
      <c r="B182" s="59" t="s">
        <v>289</v>
      </c>
      <c r="C182" s="57" t="s">
        <v>122</v>
      </c>
      <c r="D182" s="10">
        <v>0</v>
      </c>
      <c r="E182" s="15">
        <v>79</v>
      </c>
      <c r="F182" s="15">
        <v>79</v>
      </c>
      <c r="G182" s="15">
        <v>79</v>
      </c>
    </row>
    <row r="183" spans="1:7" ht="14.85" customHeight="1">
      <c r="B183" s="27" t="s">
        <v>290</v>
      </c>
      <c r="C183" s="24" t="s">
        <v>123</v>
      </c>
      <c r="D183" s="14">
        <v>1020</v>
      </c>
      <c r="E183" s="14">
        <v>333</v>
      </c>
      <c r="F183" s="14">
        <v>333</v>
      </c>
      <c r="G183" s="14">
        <v>324</v>
      </c>
    </row>
    <row r="184" spans="1:7" ht="14.85" customHeight="1">
      <c r="A184" s="60" t="s">
        <v>5</v>
      </c>
      <c r="B184" s="61">
        <v>57</v>
      </c>
      <c r="C184" s="60" t="s">
        <v>45</v>
      </c>
      <c r="D184" s="13">
        <f t="shared" ref="D184" si="55">SUM(D180:D183)</f>
        <v>1715</v>
      </c>
      <c r="E184" s="13">
        <f t="shared" ref="E184" si="56">SUM(E180:E183)</f>
        <v>6025</v>
      </c>
      <c r="F184" s="13">
        <f t="shared" ref="F184:G184" si="57">SUM(F180:F183)</f>
        <v>6025</v>
      </c>
      <c r="G184" s="13">
        <f t="shared" si="57"/>
        <v>5918</v>
      </c>
    </row>
    <row r="185" spans="1:7" ht="11.65" customHeight="1">
      <c r="C185" s="24"/>
      <c r="D185" s="53"/>
      <c r="E185" s="47"/>
      <c r="F185" s="47"/>
      <c r="G185" s="45"/>
    </row>
    <row r="186" spans="1:7" ht="13.15" customHeight="1">
      <c r="B186" s="27">
        <v>58</v>
      </c>
      <c r="C186" s="24" t="s">
        <v>46</v>
      </c>
      <c r="D186" s="53"/>
      <c r="E186" s="47"/>
      <c r="F186" s="47"/>
      <c r="G186" s="45"/>
    </row>
    <row r="187" spans="1:7" ht="13.15" customHeight="1">
      <c r="B187" s="27" t="s">
        <v>137</v>
      </c>
      <c r="C187" s="24" t="s">
        <v>9</v>
      </c>
      <c r="D187" s="14">
        <v>-227</v>
      </c>
      <c r="E187" s="14">
        <v>1273</v>
      </c>
      <c r="F187" s="14">
        <v>1273</v>
      </c>
      <c r="G187" s="14">
        <v>1040</v>
      </c>
    </row>
    <row r="188" spans="1:7" s="63" customFormat="1" ht="13.15" customHeight="1">
      <c r="A188" s="60"/>
      <c r="B188" s="61" t="s">
        <v>138</v>
      </c>
      <c r="C188" s="60" t="s">
        <v>76</v>
      </c>
      <c r="D188" s="14">
        <v>568</v>
      </c>
      <c r="E188" s="14">
        <v>1601</v>
      </c>
      <c r="F188" s="14">
        <v>1601</v>
      </c>
      <c r="G188" s="14">
        <v>1546</v>
      </c>
    </row>
    <row r="189" spans="1:7" ht="14.85" customHeight="1">
      <c r="B189" s="27" t="s">
        <v>291</v>
      </c>
      <c r="C189" s="24" t="s">
        <v>122</v>
      </c>
      <c r="D189" s="4">
        <v>0</v>
      </c>
      <c r="E189" s="14">
        <v>37</v>
      </c>
      <c r="F189" s="14">
        <v>37</v>
      </c>
      <c r="G189" s="14">
        <v>30</v>
      </c>
    </row>
    <row r="190" spans="1:7" ht="14.85" customHeight="1">
      <c r="B190" s="27" t="s">
        <v>292</v>
      </c>
      <c r="C190" s="24" t="s">
        <v>123</v>
      </c>
      <c r="D190" s="14">
        <v>573</v>
      </c>
      <c r="E190" s="14">
        <v>162</v>
      </c>
      <c r="F190" s="14">
        <v>162</v>
      </c>
      <c r="G190" s="14">
        <v>120</v>
      </c>
    </row>
    <row r="191" spans="1:7">
      <c r="A191" s="24" t="s">
        <v>5</v>
      </c>
      <c r="B191" s="27">
        <v>58</v>
      </c>
      <c r="C191" s="24" t="s">
        <v>46</v>
      </c>
      <c r="D191" s="13">
        <f t="shared" ref="D191" si="58">SUM(D187:D190)</f>
        <v>914</v>
      </c>
      <c r="E191" s="13">
        <f t="shared" ref="E191" si="59">SUM(E187:E190)</f>
        <v>3073</v>
      </c>
      <c r="F191" s="13">
        <f t="shared" ref="F191:G191" si="60">SUM(F187:F190)</f>
        <v>3073</v>
      </c>
      <c r="G191" s="13">
        <f t="shared" si="60"/>
        <v>2736</v>
      </c>
    </row>
    <row r="192" spans="1:7" ht="12" customHeight="1">
      <c r="C192" s="24"/>
      <c r="D192" s="53"/>
      <c r="E192" s="47"/>
      <c r="F192" s="47"/>
      <c r="G192" s="45"/>
    </row>
    <row r="193" spans="1:7" ht="13.15" customHeight="1">
      <c r="B193" s="27">
        <v>59</v>
      </c>
      <c r="C193" s="24" t="s">
        <v>43</v>
      </c>
      <c r="D193" s="53"/>
      <c r="E193" s="47"/>
      <c r="F193" s="47"/>
      <c r="G193" s="45"/>
    </row>
    <row r="194" spans="1:7" ht="13.15" customHeight="1">
      <c r="B194" s="27" t="s">
        <v>139</v>
      </c>
      <c r="C194" s="24" t="s">
        <v>9</v>
      </c>
      <c r="D194" s="14">
        <v>-2573</v>
      </c>
      <c r="E194" s="14">
        <v>3075</v>
      </c>
      <c r="F194" s="14">
        <v>3075</v>
      </c>
      <c r="G194" s="14">
        <v>1762</v>
      </c>
    </row>
    <row r="195" spans="1:7" ht="13.15" customHeight="1">
      <c r="B195" s="27" t="s">
        <v>140</v>
      </c>
      <c r="C195" s="24" t="s">
        <v>76</v>
      </c>
      <c r="D195" s="14">
        <v>1032</v>
      </c>
      <c r="E195" s="14">
        <v>2846</v>
      </c>
      <c r="F195" s="14">
        <v>2846</v>
      </c>
      <c r="G195" s="14">
        <v>2659</v>
      </c>
    </row>
    <row r="196" spans="1:7" ht="14.85" customHeight="1">
      <c r="B196" s="27" t="s">
        <v>293</v>
      </c>
      <c r="C196" s="24" t="s">
        <v>122</v>
      </c>
      <c r="D196" s="4">
        <v>0</v>
      </c>
      <c r="E196" s="14">
        <v>90</v>
      </c>
      <c r="F196" s="14">
        <v>90</v>
      </c>
      <c r="G196" s="14">
        <v>51</v>
      </c>
    </row>
    <row r="197" spans="1:7" ht="14.85" customHeight="1">
      <c r="B197" s="27" t="s">
        <v>294</v>
      </c>
      <c r="C197" s="24" t="s">
        <v>123</v>
      </c>
      <c r="D197" s="15">
        <v>1288</v>
      </c>
      <c r="E197" s="15">
        <v>374</v>
      </c>
      <c r="F197" s="15">
        <v>374</v>
      </c>
      <c r="G197" s="15">
        <v>210</v>
      </c>
    </row>
    <row r="198" spans="1:7">
      <c r="A198" s="24" t="s">
        <v>5</v>
      </c>
      <c r="B198" s="27">
        <v>59</v>
      </c>
      <c r="C198" s="24" t="s">
        <v>43</v>
      </c>
      <c r="D198" s="15">
        <f t="shared" ref="D198" si="61">SUM(D194:D197)</f>
        <v>-253</v>
      </c>
      <c r="E198" s="15">
        <f t="shared" ref="E198" si="62">SUM(E194:E197)</f>
        <v>6385</v>
      </c>
      <c r="F198" s="15">
        <f t="shared" ref="F198:G198" si="63">SUM(F194:F197)</f>
        <v>6385</v>
      </c>
      <c r="G198" s="15">
        <f t="shared" si="63"/>
        <v>4682</v>
      </c>
    </row>
    <row r="199" spans="1:7" ht="12" customHeight="1">
      <c r="C199" s="24"/>
      <c r="D199" s="53"/>
      <c r="E199" s="11"/>
      <c r="F199" s="11"/>
      <c r="G199" s="45"/>
    </row>
    <row r="200" spans="1:7">
      <c r="B200" s="27">
        <v>65</v>
      </c>
      <c r="C200" s="24" t="s">
        <v>58</v>
      </c>
      <c r="D200" s="53"/>
      <c r="E200" s="11"/>
      <c r="F200" s="11"/>
      <c r="G200" s="45"/>
    </row>
    <row r="201" spans="1:7">
      <c r="B201" s="27" t="s">
        <v>141</v>
      </c>
      <c r="C201" s="24" t="s">
        <v>9</v>
      </c>
      <c r="D201" s="14">
        <v>-242</v>
      </c>
      <c r="E201" s="14">
        <v>2341</v>
      </c>
      <c r="F201" s="14">
        <v>2341</v>
      </c>
      <c r="G201" s="14">
        <v>2412</v>
      </c>
    </row>
    <row r="202" spans="1:7">
      <c r="B202" s="27" t="s">
        <v>142</v>
      </c>
      <c r="C202" s="24" t="s">
        <v>76</v>
      </c>
      <c r="D202" s="14">
        <v>1266</v>
      </c>
      <c r="E202" s="14">
        <v>3454</v>
      </c>
      <c r="F202" s="14">
        <v>3454</v>
      </c>
      <c r="G202" s="14">
        <v>3297</v>
      </c>
    </row>
    <row r="203" spans="1:7" ht="14.85" customHeight="1">
      <c r="B203" s="27" t="s">
        <v>295</v>
      </c>
      <c r="C203" s="24" t="s">
        <v>122</v>
      </c>
      <c r="D203" s="14">
        <v>43</v>
      </c>
      <c r="E203" s="14">
        <v>69</v>
      </c>
      <c r="F203" s="14">
        <v>69</v>
      </c>
      <c r="G203" s="14">
        <v>70</v>
      </c>
    </row>
    <row r="204" spans="1:7" ht="14.85" customHeight="1">
      <c r="B204" s="27" t="s">
        <v>296</v>
      </c>
      <c r="C204" s="24" t="s">
        <v>123</v>
      </c>
      <c r="D204" s="14">
        <v>1050</v>
      </c>
      <c r="E204" s="14">
        <v>281</v>
      </c>
      <c r="F204" s="14">
        <v>281</v>
      </c>
      <c r="G204" s="14">
        <v>285</v>
      </c>
    </row>
    <row r="205" spans="1:7">
      <c r="A205" s="24" t="s">
        <v>5</v>
      </c>
      <c r="B205" s="27">
        <v>65</v>
      </c>
      <c r="C205" s="24" t="s">
        <v>58</v>
      </c>
      <c r="D205" s="13">
        <f t="shared" ref="D205" si="64">SUM(D201:D204)</f>
        <v>2117</v>
      </c>
      <c r="E205" s="13">
        <f t="shared" ref="E205" si="65">SUM(E201:E204)</f>
        <v>6145</v>
      </c>
      <c r="F205" s="13">
        <f t="shared" ref="F205:G205" si="66">SUM(F201:F204)</f>
        <v>6145</v>
      </c>
      <c r="G205" s="13">
        <f t="shared" si="66"/>
        <v>6064</v>
      </c>
    </row>
    <row r="206" spans="1:7" ht="12" customHeight="1">
      <c r="C206" s="24"/>
      <c r="D206" s="53"/>
      <c r="E206" s="11"/>
      <c r="F206" s="11"/>
      <c r="G206" s="45"/>
    </row>
    <row r="207" spans="1:7">
      <c r="B207" s="27">
        <v>66</v>
      </c>
      <c r="C207" s="24" t="s">
        <v>59</v>
      </c>
      <c r="D207" s="53"/>
      <c r="E207" s="11"/>
      <c r="F207" s="11"/>
      <c r="G207" s="45"/>
    </row>
    <row r="208" spans="1:7" s="63" customFormat="1">
      <c r="A208" s="60"/>
      <c r="B208" s="61" t="s">
        <v>155</v>
      </c>
      <c r="C208" s="60" t="s">
        <v>9</v>
      </c>
      <c r="D208" s="14">
        <v>-286</v>
      </c>
      <c r="E208" s="14">
        <v>1925</v>
      </c>
      <c r="F208" s="14">
        <v>1925</v>
      </c>
      <c r="G208" s="14">
        <v>1959</v>
      </c>
    </row>
    <row r="209" spans="1:7">
      <c r="B209" s="27" t="s">
        <v>156</v>
      </c>
      <c r="C209" s="24" t="s">
        <v>76</v>
      </c>
      <c r="D209" s="14">
        <v>1272</v>
      </c>
      <c r="E209" s="14">
        <v>3166</v>
      </c>
      <c r="F209" s="14">
        <v>3166</v>
      </c>
      <c r="G209" s="14">
        <v>2364</v>
      </c>
    </row>
    <row r="210" spans="1:7" ht="14.85" customHeight="1">
      <c r="B210" s="27" t="s">
        <v>297</v>
      </c>
      <c r="C210" s="24" t="s">
        <v>122</v>
      </c>
      <c r="D210" s="14">
        <v>3</v>
      </c>
      <c r="E210" s="14">
        <v>57</v>
      </c>
      <c r="F210" s="14">
        <v>57</v>
      </c>
      <c r="G210" s="14">
        <v>57</v>
      </c>
    </row>
    <row r="211" spans="1:7" ht="14.85" customHeight="1">
      <c r="B211" s="27" t="s">
        <v>298</v>
      </c>
      <c r="C211" s="24" t="s">
        <v>123</v>
      </c>
      <c r="D211" s="14">
        <v>841</v>
      </c>
      <c r="E211" s="14">
        <v>226</v>
      </c>
      <c r="F211" s="14">
        <v>226</v>
      </c>
      <c r="G211" s="14">
        <v>226</v>
      </c>
    </row>
    <row r="212" spans="1:7">
      <c r="A212" s="24" t="s">
        <v>5</v>
      </c>
      <c r="B212" s="27">
        <v>66</v>
      </c>
      <c r="C212" s="24" t="s">
        <v>59</v>
      </c>
      <c r="D212" s="13">
        <f t="shared" ref="D212" si="67">SUM(D208:D211)</f>
        <v>1830</v>
      </c>
      <c r="E212" s="13">
        <f t="shared" ref="E212" si="68">SUM(E208:E211)</f>
        <v>5374</v>
      </c>
      <c r="F212" s="13">
        <f t="shared" ref="F212:G212" si="69">SUM(F208:F211)</f>
        <v>5374</v>
      </c>
      <c r="G212" s="13">
        <f t="shared" si="69"/>
        <v>4606</v>
      </c>
    </row>
    <row r="213" spans="1:7" ht="12" customHeight="1">
      <c r="C213" s="24"/>
      <c r="D213" s="53"/>
      <c r="E213" s="47"/>
      <c r="F213" s="47"/>
      <c r="G213" s="45"/>
    </row>
    <row r="214" spans="1:7" ht="13.15" customHeight="1">
      <c r="B214" s="27">
        <v>67</v>
      </c>
      <c r="C214" s="24" t="s">
        <v>23</v>
      </c>
      <c r="D214" s="53"/>
      <c r="E214" s="47"/>
      <c r="F214" s="47"/>
      <c r="G214" s="45"/>
    </row>
    <row r="215" spans="1:7" ht="13.15" customHeight="1">
      <c r="B215" s="56" t="s">
        <v>157</v>
      </c>
      <c r="C215" s="24" t="s">
        <v>9</v>
      </c>
      <c r="D215" s="7">
        <v>498</v>
      </c>
      <c r="E215" s="7">
        <v>2865</v>
      </c>
      <c r="F215" s="7">
        <v>2865</v>
      </c>
      <c r="G215" s="7">
        <v>1668</v>
      </c>
    </row>
    <row r="216" spans="1:7" ht="13.15" customHeight="1">
      <c r="B216" s="56" t="s">
        <v>158</v>
      </c>
      <c r="C216" s="24" t="s">
        <v>76</v>
      </c>
      <c r="D216" s="7">
        <v>1473</v>
      </c>
      <c r="E216" s="7">
        <v>1779</v>
      </c>
      <c r="F216" s="7">
        <v>1779</v>
      </c>
      <c r="G216" s="7">
        <v>1694</v>
      </c>
    </row>
    <row r="217" spans="1:7" ht="14.85" customHeight="1">
      <c r="B217" s="27" t="s">
        <v>299</v>
      </c>
      <c r="C217" s="24" t="s">
        <v>122</v>
      </c>
      <c r="D217" s="4">
        <v>0</v>
      </c>
      <c r="E217" s="14">
        <v>84</v>
      </c>
      <c r="F217" s="14">
        <v>84</v>
      </c>
      <c r="G217" s="14">
        <v>48</v>
      </c>
    </row>
    <row r="218" spans="1:7" ht="14.85" customHeight="1">
      <c r="B218" s="27" t="s">
        <v>300</v>
      </c>
      <c r="C218" s="24" t="s">
        <v>123</v>
      </c>
      <c r="D218" s="14">
        <v>1280</v>
      </c>
      <c r="E218" s="14">
        <v>349</v>
      </c>
      <c r="F218" s="14">
        <v>349</v>
      </c>
      <c r="G218" s="14">
        <v>205</v>
      </c>
    </row>
    <row r="219" spans="1:7" ht="13.15" customHeight="1">
      <c r="B219" s="56" t="s">
        <v>159</v>
      </c>
      <c r="C219" s="24" t="s">
        <v>120</v>
      </c>
      <c r="D219" s="18">
        <v>234824</v>
      </c>
      <c r="E219" s="18">
        <v>269014</v>
      </c>
      <c r="F219" s="18">
        <f>269014-138442</f>
        <v>130572</v>
      </c>
      <c r="G219" s="18">
        <v>299646</v>
      </c>
    </row>
    <row r="220" spans="1:7" ht="13.15" customHeight="1">
      <c r="A220" s="24" t="s">
        <v>5</v>
      </c>
      <c r="B220" s="27">
        <v>67</v>
      </c>
      <c r="C220" s="24" t="s">
        <v>23</v>
      </c>
      <c r="D220" s="13">
        <f>SUM(D215:D219)</f>
        <v>238075</v>
      </c>
      <c r="E220" s="13">
        <f>SUM(E215:E219)</f>
        <v>274091</v>
      </c>
      <c r="F220" s="13">
        <f>SUM(F215:F219)</f>
        <v>135649</v>
      </c>
      <c r="G220" s="13">
        <f>SUM(G215:G219)</f>
        <v>303261</v>
      </c>
    </row>
    <row r="221" spans="1:7" ht="12" customHeight="1">
      <c r="B221" s="56"/>
      <c r="C221" s="24"/>
      <c r="D221" s="53"/>
      <c r="E221" s="47"/>
      <c r="F221" s="47"/>
      <c r="G221" s="45"/>
    </row>
    <row r="222" spans="1:7">
      <c r="B222" s="27">
        <v>68</v>
      </c>
      <c r="C222" s="24" t="s">
        <v>24</v>
      </c>
      <c r="D222" s="53"/>
      <c r="E222" s="47"/>
      <c r="F222" s="47"/>
      <c r="G222" s="45"/>
    </row>
    <row r="223" spans="1:7">
      <c r="B223" s="27" t="s">
        <v>261</v>
      </c>
      <c r="C223" s="24" t="s">
        <v>120</v>
      </c>
      <c r="D223" s="9">
        <v>0</v>
      </c>
      <c r="E223" s="17">
        <v>1</v>
      </c>
      <c r="F223" s="17">
        <v>1</v>
      </c>
      <c r="G223" s="136">
        <v>0</v>
      </c>
    </row>
    <row r="224" spans="1:7">
      <c r="A224" s="60" t="s">
        <v>5</v>
      </c>
      <c r="B224" s="61">
        <v>68</v>
      </c>
      <c r="C224" s="60" t="s">
        <v>24</v>
      </c>
      <c r="D224" s="12">
        <f t="shared" ref="D224" si="70">SUM(D222:D223)</f>
        <v>0</v>
      </c>
      <c r="E224" s="13">
        <f t="shared" ref="E224" si="71">SUM(E222:E223)</f>
        <v>1</v>
      </c>
      <c r="F224" s="13">
        <f t="shared" ref="F224:G224" si="72">SUM(F222:F223)</f>
        <v>1</v>
      </c>
      <c r="G224" s="12">
        <f t="shared" si="72"/>
        <v>0</v>
      </c>
    </row>
    <row r="225" spans="1:7" ht="12" customHeight="1">
      <c r="C225" s="24"/>
      <c r="D225" s="19"/>
      <c r="E225" s="20"/>
      <c r="F225" s="20"/>
      <c r="G225" s="19"/>
    </row>
    <row r="226" spans="1:7" ht="25.5">
      <c r="B226" s="27">
        <v>69</v>
      </c>
      <c r="C226" s="24" t="s">
        <v>386</v>
      </c>
      <c r="D226" s="54"/>
      <c r="E226" s="64"/>
      <c r="F226" s="64"/>
      <c r="G226" s="65"/>
    </row>
    <row r="227" spans="1:7">
      <c r="B227" s="27" t="s">
        <v>313</v>
      </c>
      <c r="C227" s="24" t="s">
        <v>120</v>
      </c>
      <c r="D227" s="17">
        <v>95452</v>
      </c>
      <c r="E227" s="17">
        <v>6993</v>
      </c>
      <c r="F227" s="17">
        <v>6993</v>
      </c>
      <c r="G227" s="18">
        <v>15768</v>
      </c>
    </row>
    <row r="228" spans="1:7" ht="25.5">
      <c r="A228" s="57" t="s">
        <v>5</v>
      </c>
      <c r="B228" s="59">
        <v>69</v>
      </c>
      <c r="C228" s="57" t="s">
        <v>325</v>
      </c>
      <c r="D228" s="13">
        <f t="shared" ref="D228:G228" si="73">SUM(D226:D227)</f>
        <v>95452</v>
      </c>
      <c r="E228" s="13">
        <f t="shared" si="73"/>
        <v>6993</v>
      </c>
      <c r="F228" s="13">
        <f t="shared" si="73"/>
        <v>6993</v>
      </c>
      <c r="G228" s="13">
        <f t="shared" si="73"/>
        <v>15768</v>
      </c>
    </row>
    <row r="229" spans="1:7" ht="12" customHeight="1">
      <c r="C229" s="24"/>
      <c r="D229" s="19"/>
      <c r="E229" s="19"/>
      <c r="F229" s="19"/>
      <c r="G229" s="19"/>
    </row>
    <row r="230" spans="1:7" ht="25.5">
      <c r="A230" s="60"/>
      <c r="B230" s="61">
        <v>70</v>
      </c>
      <c r="C230" s="60" t="s">
        <v>326</v>
      </c>
      <c r="D230" s="54"/>
      <c r="E230" s="54"/>
      <c r="F230" s="54"/>
      <c r="G230" s="65"/>
    </row>
    <row r="231" spans="1:7">
      <c r="A231" s="60"/>
      <c r="B231" s="61" t="s">
        <v>314</v>
      </c>
      <c r="C231" s="60" t="s">
        <v>120</v>
      </c>
      <c r="D231" s="15">
        <v>136459</v>
      </c>
      <c r="E231" s="15">
        <v>12378</v>
      </c>
      <c r="F231" s="15">
        <v>12378</v>
      </c>
      <c r="G231" s="8">
        <v>27696</v>
      </c>
    </row>
    <row r="232" spans="1:7" ht="25.5">
      <c r="A232" s="60" t="s">
        <v>5</v>
      </c>
      <c r="B232" s="61">
        <v>70</v>
      </c>
      <c r="C232" s="60" t="s">
        <v>326</v>
      </c>
      <c r="D232" s="15">
        <f t="shared" ref="D232:G232" si="74">SUM(D230:D231)</f>
        <v>136459</v>
      </c>
      <c r="E232" s="15">
        <f t="shared" si="74"/>
        <v>12378</v>
      </c>
      <c r="F232" s="15">
        <f t="shared" si="74"/>
        <v>12378</v>
      </c>
      <c r="G232" s="15">
        <f t="shared" si="74"/>
        <v>27696</v>
      </c>
    </row>
    <row r="233" spans="1:7" ht="9.9499999999999993" customHeight="1">
      <c r="C233" s="24"/>
      <c r="D233" s="14"/>
      <c r="E233" s="14"/>
      <c r="F233" s="14"/>
      <c r="G233" s="14"/>
    </row>
    <row r="234" spans="1:7">
      <c r="B234" s="27">
        <v>71</v>
      </c>
      <c r="C234" s="24" t="s">
        <v>332</v>
      </c>
      <c r="D234" s="14"/>
      <c r="E234" s="14"/>
      <c r="F234" s="14"/>
      <c r="G234" s="14"/>
    </row>
    <row r="235" spans="1:7">
      <c r="B235" s="27" t="s">
        <v>333</v>
      </c>
      <c r="C235" s="24" t="s">
        <v>334</v>
      </c>
      <c r="D235" s="4">
        <v>0</v>
      </c>
      <c r="E235" s="14">
        <v>529418</v>
      </c>
      <c r="F235" s="14">
        <f>529418-71712</f>
        <v>457706</v>
      </c>
      <c r="G235" s="8">
        <v>1</v>
      </c>
    </row>
    <row r="236" spans="1:7">
      <c r="A236" s="24" t="s">
        <v>5</v>
      </c>
      <c r="B236" s="27">
        <v>71</v>
      </c>
      <c r="C236" s="24" t="s">
        <v>332</v>
      </c>
      <c r="D236" s="12">
        <f t="shared" ref="D236:F236" si="75">D235</f>
        <v>0</v>
      </c>
      <c r="E236" s="13">
        <f t="shared" si="75"/>
        <v>529418</v>
      </c>
      <c r="F236" s="13">
        <f t="shared" si="75"/>
        <v>457706</v>
      </c>
      <c r="G236" s="13">
        <f t="shared" ref="G236" si="76">G235</f>
        <v>1</v>
      </c>
    </row>
    <row r="237" spans="1:7">
      <c r="C237" s="24"/>
      <c r="D237" s="4"/>
      <c r="E237" s="4"/>
      <c r="F237" s="4"/>
      <c r="G237" s="4"/>
    </row>
    <row r="238" spans="1:7">
      <c r="B238" s="27">
        <v>72</v>
      </c>
      <c r="C238" s="24" t="s">
        <v>404</v>
      </c>
      <c r="D238" s="14"/>
      <c r="E238" s="14"/>
      <c r="F238" s="14"/>
      <c r="G238" s="14"/>
    </row>
    <row r="239" spans="1:7">
      <c r="B239" s="27" t="s">
        <v>403</v>
      </c>
      <c r="C239" s="24" t="s">
        <v>334</v>
      </c>
      <c r="D239" s="4">
        <v>0</v>
      </c>
      <c r="E239" s="4">
        <v>0</v>
      </c>
      <c r="F239" s="4">
        <v>0</v>
      </c>
      <c r="G239" s="8">
        <v>2780</v>
      </c>
    </row>
    <row r="240" spans="1:7">
      <c r="A240" s="24" t="s">
        <v>5</v>
      </c>
      <c r="B240" s="27">
        <v>72</v>
      </c>
      <c r="C240" s="24" t="s">
        <v>404</v>
      </c>
      <c r="D240" s="12">
        <f t="shared" ref="D240:G240" si="77">D239</f>
        <v>0</v>
      </c>
      <c r="E240" s="12">
        <f t="shared" si="77"/>
        <v>0</v>
      </c>
      <c r="F240" s="12">
        <f t="shared" si="77"/>
        <v>0</v>
      </c>
      <c r="G240" s="13">
        <f t="shared" si="77"/>
        <v>2780</v>
      </c>
    </row>
    <row r="241" spans="1:7" s="63" customFormat="1">
      <c r="A241" s="60"/>
      <c r="B241" s="61"/>
      <c r="C241" s="60"/>
      <c r="D241" s="4"/>
      <c r="E241" s="4"/>
      <c r="F241" s="4"/>
      <c r="G241" s="4"/>
    </row>
    <row r="242" spans="1:7">
      <c r="B242" s="27">
        <v>73</v>
      </c>
      <c r="C242" s="24" t="s">
        <v>402</v>
      </c>
      <c r="D242" s="14"/>
      <c r="E242" s="14"/>
      <c r="F242" s="14"/>
      <c r="G242" s="14"/>
    </row>
    <row r="243" spans="1:7">
      <c r="B243" s="27" t="s">
        <v>410</v>
      </c>
      <c r="C243" s="24" t="s">
        <v>334</v>
      </c>
      <c r="D243" s="4">
        <v>0</v>
      </c>
      <c r="E243" s="4">
        <v>0</v>
      </c>
      <c r="F243" s="4">
        <v>0</v>
      </c>
      <c r="G243" s="8">
        <v>159173</v>
      </c>
    </row>
    <row r="244" spans="1:7">
      <c r="A244" s="24" t="s">
        <v>5</v>
      </c>
      <c r="B244" s="27">
        <v>73</v>
      </c>
      <c r="C244" s="24" t="s">
        <v>402</v>
      </c>
      <c r="D244" s="12">
        <f t="shared" ref="D244:G244" si="78">D243</f>
        <v>0</v>
      </c>
      <c r="E244" s="12">
        <f t="shared" si="78"/>
        <v>0</v>
      </c>
      <c r="F244" s="12">
        <f t="shared" si="78"/>
        <v>0</v>
      </c>
      <c r="G244" s="13">
        <f t="shared" si="78"/>
        <v>159173</v>
      </c>
    </row>
    <row r="245" spans="1:7" s="63" customFormat="1">
      <c r="A245" s="60"/>
      <c r="B245" s="61"/>
      <c r="C245" s="60"/>
      <c r="D245" s="4"/>
      <c r="E245" s="4"/>
      <c r="F245" s="4"/>
      <c r="G245" s="4"/>
    </row>
    <row r="246" spans="1:7" ht="15" customHeight="1">
      <c r="B246" s="27">
        <v>74</v>
      </c>
      <c r="C246" s="24" t="s">
        <v>405</v>
      </c>
      <c r="D246" s="14"/>
      <c r="E246" s="14"/>
      <c r="F246" s="14"/>
      <c r="G246" s="14"/>
    </row>
    <row r="247" spans="1:7">
      <c r="B247" s="27" t="s">
        <v>411</v>
      </c>
      <c r="C247" s="24" t="s">
        <v>334</v>
      </c>
      <c r="D247" s="4">
        <v>0</v>
      </c>
      <c r="E247" s="4">
        <v>0</v>
      </c>
      <c r="F247" s="4">
        <v>0</v>
      </c>
      <c r="G247" s="8">
        <v>101652</v>
      </c>
    </row>
    <row r="248" spans="1:7" ht="19.5" customHeight="1">
      <c r="A248" s="24" t="s">
        <v>5</v>
      </c>
      <c r="B248" s="27">
        <v>74</v>
      </c>
      <c r="C248" s="24" t="s">
        <v>405</v>
      </c>
      <c r="D248" s="12">
        <f t="shared" ref="D248:G248" si="79">D247</f>
        <v>0</v>
      </c>
      <c r="E248" s="12">
        <f t="shared" si="79"/>
        <v>0</v>
      </c>
      <c r="F248" s="12">
        <f t="shared" si="79"/>
        <v>0</v>
      </c>
      <c r="G248" s="13">
        <f t="shared" si="79"/>
        <v>101652</v>
      </c>
    </row>
    <row r="249" spans="1:7" s="63" customFormat="1">
      <c r="A249" s="60"/>
      <c r="B249" s="61"/>
      <c r="C249" s="60"/>
      <c r="D249" s="4"/>
      <c r="E249" s="4"/>
      <c r="F249" s="4"/>
      <c r="G249" s="4"/>
    </row>
    <row r="250" spans="1:7">
      <c r="B250" s="27">
        <v>75</v>
      </c>
      <c r="C250" s="24" t="s">
        <v>406</v>
      </c>
      <c r="D250" s="14"/>
      <c r="E250" s="14"/>
      <c r="F250" s="14"/>
      <c r="G250" s="14"/>
    </row>
    <row r="251" spans="1:7">
      <c r="B251" s="27" t="s">
        <v>412</v>
      </c>
      <c r="C251" s="24" t="s">
        <v>334</v>
      </c>
      <c r="D251" s="4">
        <v>0</v>
      </c>
      <c r="E251" s="4">
        <v>0</v>
      </c>
      <c r="F251" s="4">
        <v>0</v>
      </c>
      <c r="G251" s="8">
        <v>213540</v>
      </c>
    </row>
    <row r="252" spans="1:7">
      <c r="A252" s="24" t="s">
        <v>5</v>
      </c>
      <c r="B252" s="27">
        <v>75</v>
      </c>
      <c r="C252" s="24" t="s">
        <v>406</v>
      </c>
      <c r="D252" s="12">
        <f t="shared" ref="D252:G252" si="80">D251</f>
        <v>0</v>
      </c>
      <c r="E252" s="12">
        <f t="shared" si="80"/>
        <v>0</v>
      </c>
      <c r="F252" s="12">
        <f t="shared" si="80"/>
        <v>0</v>
      </c>
      <c r="G252" s="13">
        <f t="shared" si="80"/>
        <v>213540</v>
      </c>
    </row>
    <row r="253" spans="1:7" s="63" customFormat="1">
      <c r="A253" s="60"/>
      <c r="B253" s="61"/>
      <c r="C253" s="60"/>
      <c r="D253" s="4"/>
      <c r="E253" s="4"/>
      <c r="F253" s="4"/>
      <c r="G253" s="4"/>
    </row>
    <row r="254" spans="1:7">
      <c r="B254" s="27">
        <v>76</v>
      </c>
      <c r="C254" s="24" t="s">
        <v>407</v>
      </c>
      <c r="D254" s="14"/>
      <c r="E254" s="14"/>
      <c r="F254" s="14"/>
      <c r="G254" s="14"/>
    </row>
    <row r="255" spans="1:7">
      <c r="B255" s="27" t="s">
        <v>413</v>
      </c>
      <c r="C255" s="24" t="s">
        <v>334</v>
      </c>
      <c r="D255" s="4">
        <v>0</v>
      </c>
      <c r="E255" s="4">
        <v>0</v>
      </c>
      <c r="F255" s="4">
        <v>0</v>
      </c>
      <c r="G255" s="8">
        <v>110617</v>
      </c>
    </row>
    <row r="256" spans="1:7">
      <c r="A256" s="24" t="s">
        <v>5</v>
      </c>
      <c r="B256" s="27">
        <v>76</v>
      </c>
      <c r="C256" s="24" t="s">
        <v>407</v>
      </c>
      <c r="D256" s="12">
        <f t="shared" ref="D256:G256" si="81">D255</f>
        <v>0</v>
      </c>
      <c r="E256" s="12">
        <f t="shared" si="81"/>
        <v>0</v>
      </c>
      <c r="F256" s="12">
        <f t="shared" si="81"/>
        <v>0</v>
      </c>
      <c r="G256" s="13">
        <f t="shared" si="81"/>
        <v>110617</v>
      </c>
    </row>
    <row r="257" spans="1:7" s="63" customFormat="1">
      <c r="A257" s="60"/>
      <c r="B257" s="61"/>
      <c r="C257" s="60"/>
      <c r="D257" s="4"/>
      <c r="E257" s="4"/>
      <c r="F257" s="4"/>
      <c r="G257" s="4"/>
    </row>
    <row r="258" spans="1:7">
      <c r="B258" s="27">
        <v>77</v>
      </c>
      <c r="C258" s="24" t="s">
        <v>408</v>
      </c>
      <c r="D258" s="14"/>
      <c r="E258" s="14"/>
      <c r="F258" s="14"/>
      <c r="G258" s="14"/>
    </row>
    <row r="259" spans="1:7">
      <c r="B259" s="27" t="s">
        <v>414</v>
      </c>
      <c r="C259" s="24" t="s">
        <v>334</v>
      </c>
      <c r="D259" s="4">
        <v>0</v>
      </c>
      <c r="E259" s="4">
        <v>0</v>
      </c>
      <c r="F259" s="4">
        <v>0</v>
      </c>
      <c r="G259" s="8">
        <v>130584</v>
      </c>
    </row>
    <row r="260" spans="1:7">
      <c r="A260" s="24" t="s">
        <v>5</v>
      </c>
      <c r="B260" s="27">
        <v>77</v>
      </c>
      <c r="C260" s="24" t="s">
        <v>408</v>
      </c>
      <c r="D260" s="12">
        <f t="shared" ref="D260:G260" si="82">D259</f>
        <v>0</v>
      </c>
      <c r="E260" s="12">
        <f t="shared" si="82"/>
        <v>0</v>
      </c>
      <c r="F260" s="12">
        <f t="shared" si="82"/>
        <v>0</v>
      </c>
      <c r="G260" s="13">
        <f t="shared" si="82"/>
        <v>130584</v>
      </c>
    </row>
    <row r="261" spans="1:7" s="63" customFormat="1">
      <c r="A261" s="60"/>
      <c r="B261" s="61"/>
      <c r="C261" s="60"/>
      <c r="D261" s="4"/>
      <c r="E261" s="4"/>
      <c r="F261" s="4"/>
      <c r="G261" s="4"/>
    </row>
    <row r="262" spans="1:7">
      <c r="B262" s="27">
        <v>78</v>
      </c>
      <c r="C262" s="24" t="s">
        <v>409</v>
      </c>
      <c r="D262" s="14"/>
      <c r="E262" s="14"/>
      <c r="F262" s="14"/>
      <c r="G262" s="14"/>
    </row>
    <row r="263" spans="1:7">
      <c r="B263" s="27" t="s">
        <v>415</v>
      </c>
      <c r="C263" s="24" t="s">
        <v>334</v>
      </c>
      <c r="D263" s="4">
        <v>0</v>
      </c>
      <c r="E263" s="4">
        <v>0</v>
      </c>
      <c r="F263" s="4">
        <v>0</v>
      </c>
      <c r="G263" s="8">
        <v>90753</v>
      </c>
    </row>
    <row r="264" spans="1:7">
      <c r="A264" s="60" t="s">
        <v>5</v>
      </c>
      <c r="B264" s="61">
        <v>78</v>
      </c>
      <c r="C264" s="60" t="s">
        <v>409</v>
      </c>
      <c r="D264" s="12">
        <f t="shared" ref="D264:G264" si="83">D263</f>
        <v>0</v>
      </c>
      <c r="E264" s="12">
        <f t="shared" si="83"/>
        <v>0</v>
      </c>
      <c r="F264" s="12">
        <f t="shared" si="83"/>
        <v>0</v>
      </c>
      <c r="G264" s="13">
        <f t="shared" si="83"/>
        <v>90753</v>
      </c>
    </row>
    <row r="265" spans="1:7">
      <c r="A265" s="60" t="s">
        <v>5</v>
      </c>
      <c r="B265" s="61">
        <v>60</v>
      </c>
      <c r="C265" s="60" t="s">
        <v>106</v>
      </c>
      <c r="D265" s="15">
        <f t="shared" ref="D265:G265" si="84">D128+D135+D142+D149+D156+D163+D170+D177+D184+D191+D198+D205+D212+D220+D224+D228+D232+D236+D264+D260+D256+D252+D248+D244+D240</f>
        <v>491938</v>
      </c>
      <c r="E265" s="15">
        <f t="shared" si="84"/>
        <v>898748</v>
      </c>
      <c r="F265" s="15">
        <f t="shared" si="84"/>
        <v>688594</v>
      </c>
      <c r="G265" s="15">
        <f t="shared" si="84"/>
        <v>1225180</v>
      </c>
    </row>
    <row r="266" spans="1:7" ht="12.6" customHeight="1">
      <c r="C266" s="24"/>
      <c r="D266" s="53"/>
      <c r="E266" s="47"/>
      <c r="F266" s="47"/>
      <c r="G266" s="45"/>
    </row>
    <row r="267" spans="1:7" ht="12.6" customHeight="1">
      <c r="B267" s="27">
        <v>61</v>
      </c>
      <c r="C267" s="24" t="s">
        <v>109</v>
      </c>
      <c r="D267" s="53"/>
      <c r="E267" s="47"/>
      <c r="F267" s="47"/>
      <c r="G267" s="45"/>
    </row>
    <row r="268" spans="1:7" ht="13.15" customHeight="1">
      <c r="B268" s="138">
        <v>72</v>
      </c>
      <c r="C268" s="51" t="s">
        <v>72</v>
      </c>
      <c r="D268" s="53"/>
      <c r="E268" s="47"/>
      <c r="F268" s="47"/>
      <c r="G268" s="45"/>
    </row>
    <row r="269" spans="1:7" ht="25.5" customHeight="1">
      <c r="B269" s="66" t="s">
        <v>144</v>
      </c>
      <c r="C269" s="51" t="s">
        <v>83</v>
      </c>
      <c r="D269" s="4">
        <v>0</v>
      </c>
      <c r="E269" s="14">
        <v>6113</v>
      </c>
      <c r="F269" s="14">
        <v>6113</v>
      </c>
      <c r="G269" s="4">
        <v>0</v>
      </c>
    </row>
    <row r="270" spans="1:7" ht="29.25" customHeight="1">
      <c r="A270" s="60"/>
      <c r="B270" s="151" t="s">
        <v>145</v>
      </c>
      <c r="C270" s="152" t="s">
        <v>74</v>
      </c>
      <c r="D270" s="14">
        <v>185</v>
      </c>
      <c r="E270" s="14">
        <v>400</v>
      </c>
      <c r="F270" s="14">
        <v>400</v>
      </c>
      <c r="G270" s="4">
        <v>0</v>
      </c>
    </row>
    <row r="271" spans="1:7" s="139" customFormat="1" ht="13.9" customHeight="1">
      <c r="A271" s="57" t="s">
        <v>5</v>
      </c>
      <c r="B271" s="158">
        <v>72</v>
      </c>
      <c r="C271" s="102" t="s">
        <v>72</v>
      </c>
      <c r="D271" s="13">
        <f t="shared" ref="D271:F271" si="85">SUM(D269:D270)</f>
        <v>185</v>
      </c>
      <c r="E271" s="13">
        <f t="shared" si="85"/>
        <v>6513</v>
      </c>
      <c r="F271" s="13">
        <f t="shared" si="85"/>
        <v>6513</v>
      </c>
      <c r="G271" s="12">
        <f t="shared" ref="G271" si="86">SUM(G269:G270)</f>
        <v>0</v>
      </c>
    </row>
    <row r="272" spans="1:7" s="63" customFormat="1" ht="13.9" customHeight="1">
      <c r="A272" s="60"/>
      <c r="B272" s="81"/>
      <c r="C272" s="82"/>
      <c r="D272" s="14"/>
      <c r="E272" s="14"/>
      <c r="F272" s="14"/>
      <c r="G272" s="14"/>
    </row>
    <row r="273" spans="1:7" ht="25.5">
      <c r="B273" s="138">
        <v>73</v>
      </c>
      <c r="C273" s="51" t="s">
        <v>83</v>
      </c>
      <c r="D273" s="53"/>
      <c r="E273" s="47"/>
      <c r="F273" s="47"/>
      <c r="G273" s="45"/>
    </row>
    <row r="274" spans="1:7">
      <c r="B274" s="66" t="s">
        <v>358</v>
      </c>
      <c r="C274" s="51" t="s">
        <v>120</v>
      </c>
      <c r="D274" s="4">
        <v>0</v>
      </c>
      <c r="E274" s="4">
        <v>0</v>
      </c>
      <c r="F274" s="4">
        <v>0</v>
      </c>
      <c r="G274" s="14">
        <v>6779</v>
      </c>
    </row>
    <row r="275" spans="1:7" s="139" customFormat="1" ht="25.5">
      <c r="A275" s="60" t="s">
        <v>5</v>
      </c>
      <c r="B275" s="138">
        <v>73</v>
      </c>
      <c r="C275" s="51" t="s">
        <v>83</v>
      </c>
      <c r="D275" s="12">
        <f t="shared" ref="D275:G275" si="87">SUM(D274:D274)</f>
        <v>0</v>
      </c>
      <c r="E275" s="12">
        <f t="shared" si="87"/>
        <v>0</v>
      </c>
      <c r="F275" s="12">
        <f t="shared" si="87"/>
        <v>0</v>
      </c>
      <c r="G275" s="13">
        <f t="shared" si="87"/>
        <v>6779</v>
      </c>
    </row>
    <row r="276" spans="1:7" s="63" customFormat="1" ht="13.9" customHeight="1">
      <c r="A276" s="60"/>
      <c r="B276" s="81"/>
      <c r="C276" s="82"/>
      <c r="D276" s="14"/>
      <c r="E276" s="14"/>
      <c r="F276" s="14"/>
      <c r="G276" s="14"/>
    </row>
    <row r="277" spans="1:7" ht="25.5">
      <c r="B277" s="138">
        <v>74</v>
      </c>
      <c r="C277" s="51" t="s">
        <v>74</v>
      </c>
      <c r="D277" s="53"/>
      <c r="E277" s="47"/>
      <c r="F277" s="47"/>
      <c r="G277" s="45"/>
    </row>
    <row r="278" spans="1:7">
      <c r="B278" s="66" t="s">
        <v>359</v>
      </c>
      <c r="C278" s="51" t="s">
        <v>120</v>
      </c>
      <c r="D278" s="4">
        <v>0</v>
      </c>
      <c r="E278" s="4">
        <v>0</v>
      </c>
      <c r="F278" s="4">
        <v>0</v>
      </c>
      <c r="G278" s="14">
        <v>500</v>
      </c>
    </row>
    <row r="279" spans="1:7" s="139" customFormat="1" ht="25.5">
      <c r="A279" s="60" t="s">
        <v>5</v>
      </c>
      <c r="B279" s="138">
        <v>74</v>
      </c>
      <c r="C279" s="51" t="s">
        <v>74</v>
      </c>
      <c r="D279" s="12">
        <f t="shared" ref="D279:G279" si="88">SUM(D278:D278)</f>
        <v>0</v>
      </c>
      <c r="E279" s="12">
        <f t="shared" si="88"/>
        <v>0</v>
      </c>
      <c r="F279" s="12">
        <f t="shared" si="88"/>
        <v>0</v>
      </c>
      <c r="G279" s="13">
        <f t="shared" si="88"/>
        <v>500</v>
      </c>
    </row>
    <row r="280" spans="1:7" ht="13.9" customHeight="1">
      <c r="A280" s="60" t="s">
        <v>5</v>
      </c>
      <c r="B280" s="61">
        <v>61</v>
      </c>
      <c r="C280" s="60" t="s">
        <v>109</v>
      </c>
      <c r="D280" s="15">
        <f>D271+D275+D279</f>
        <v>185</v>
      </c>
      <c r="E280" s="15">
        <f t="shared" ref="E280:G280" si="89">E271+E275+E279</f>
        <v>6513</v>
      </c>
      <c r="F280" s="15">
        <f t="shared" si="89"/>
        <v>6513</v>
      </c>
      <c r="G280" s="15">
        <f t="shared" si="89"/>
        <v>7279</v>
      </c>
    </row>
    <row r="281" spans="1:7">
      <c r="A281" s="60"/>
      <c r="B281" s="61"/>
      <c r="C281" s="60"/>
      <c r="D281" s="53"/>
      <c r="E281" s="47"/>
      <c r="F281" s="47"/>
      <c r="G281" s="45"/>
    </row>
    <row r="282" spans="1:7" ht="14.1" customHeight="1">
      <c r="A282" s="60"/>
      <c r="B282" s="61">
        <v>65</v>
      </c>
      <c r="C282" s="60" t="s">
        <v>25</v>
      </c>
      <c r="D282" s="53"/>
      <c r="E282" s="47"/>
      <c r="F282" s="47"/>
      <c r="G282" s="45"/>
    </row>
    <row r="283" spans="1:7">
      <c r="A283" s="60"/>
      <c r="B283" s="61">
        <v>60</v>
      </c>
      <c r="C283" s="63" t="s">
        <v>106</v>
      </c>
      <c r="D283" s="14"/>
      <c r="E283" s="14"/>
      <c r="F283" s="45"/>
      <c r="G283" s="7"/>
    </row>
    <row r="284" spans="1:7" ht="15" customHeight="1">
      <c r="A284" s="60"/>
      <c r="B284" s="79" t="s">
        <v>146</v>
      </c>
      <c r="C284" s="62" t="s">
        <v>86</v>
      </c>
      <c r="D284" s="14">
        <v>4863</v>
      </c>
      <c r="E284" s="14">
        <v>21803</v>
      </c>
      <c r="F284" s="14">
        <f>21803-10512</f>
        <v>11291</v>
      </c>
      <c r="G284" s="3">
        <v>0</v>
      </c>
    </row>
    <row r="285" spans="1:7" ht="15" customHeight="1">
      <c r="A285" s="60"/>
      <c r="B285" s="79" t="s">
        <v>147</v>
      </c>
      <c r="C285" s="62" t="s">
        <v>93</v>
      </c>
      <c r="D285" s="14">
        <v>540</v>
      </c>
      <c r="E285" s="14">
        <v>1500</v>
      </c>
      <c r="F285" s="14">
        <v>1500</v>
      </c>
      <c r="G285" s="3">
        <v>0</v>
      </c>
    </row>
    <row r="286" spans="1:7">
      <c r="A286" s="60" t="s">
        <v>5</v>
      </c>
      <c r="B286" s="61">
        <v>60</v>
      </c>
      <c r="C286" s="63" t="s">
        <v>106</v>
      </c>
      <c r="D286" s="13">
        <f t="shared" ref="D286:G286" si="90">SUM(D284:D285)</f>
        <v>5403</v>
      </c>
      <c r="E286" s="13">
        <f t="shared" si="90"/>
        <v>23303</v>
      </c>
      <c r="F286" s="13">
        <f t="shared" si="90"/>
        <v>12791</v>
      </c>
      <c r="G286" s="12">
        <f t="shared" si="90"/>
        <v>0</v>
      </c>
    </row>
    <row r="287" spans="1:7">
      <c r="A287" s="60"/>
      <c r="B287" s="61"/>
      <c r="C287" s="63"/>
      <c r="D287" s="19"/>
      <c r="E287" s="19"/>
      <c r="F287" s="19"/>
      <c r="G287" s="16"/>
    </row>
    <row r="288" spans="1:7" ht="29.1" customHeight="1">
      <c r="A288" s="60"/>
      <c r="B288" s="61">
        <v>61</v>
      </c>
      <c r="C288" s="100" t="s">
        <v>143</v>
      </c>
      <c r="D288" s="14"/>
      <c r="E288" s="14"/>
      <c r="F288" s="14"/>
      <c r="G288" s="7"/>
    </row>
    <row r="289" spans="1:7">
      <c r="A289" s="60"/>
      <c r="B289" s="61" t="s">
        <v>148</v>
      </c>
      <c r="C289" s="63" t="s">
        <v>129</v>
      </c>
      <c r="D289" s="14">
        <v>400</v>
      </c>
      <c r="E289" s="4">
        <v>0</v>
      </c>
      <c r="F289" s="4">
        <v>0</v>
      </c>
      <c r="G289" s="3">
        <v>0</v>
      </c>
    </row>
    <row r="290" spans="1:7">
      <c r="A290" s="60"/>
      <c r="B290" s="99" t="s">
        <v>149</v>
      </c>
      <c r="C290" s="24" t="s">
        <v>334</v>
      </c>
      <c r="D290" s="14">
        <v>1122</v>
      </c>
      <c r="E290" s="14">
        <v>2411</v>
      </c>
      <c r="F290" s="14">
        <v>2411</v>
      </c>
      <c r="G290" s="7">
        <v>3379</v>
      </c>
    </row>
    <row r="291" spans="1:7" s="30" customFormat="1" ht="29.1" customHeight="1">
      <c r="A291" s="60" t="s">
        <v>5</v>
      </c>
      <c r="B291" s="61">
        <v>61</v>
      </c>
      <c r="C291" s="100" t="s">
        <v>143</v>
      </c>
      <c r="D291" s="90">
        <f t="shared" ref="D291:F291" si="91">SUM(D289:D290)</f>
        <v>1522</v>
      </c>
      <c r="E291" s="90">
        <f t="shared" si="91"/>
        <v>2411</v>
      </c>
      <c r="F291" s="90">
        <f t="shared" si="91"/>
        <v>2411</v>
      </c>
      <c r="G291" s="90">
        <f t="shared" ref="G291" si="92">SUM(G289:G290)</f>
        <v>3379</v>
      </c>
    </row>
    <row r="292" spans="1:7" s="30" customFormat="1" ht="14.25" customHeight="1">
      <c r="A292" s="60"/>
      <c r="B292" s="61"/>
      <c r="C292" s="100"/>
      <c r="D292" s="109"/>
      <c r="E292" s="109"/>
      <c r="F292" s="109"/>
      <c r="G292" s="109"/>
    </row>
    <row r="293" spans="1:7">
      <c r="A293" s="60"/>
      <c r="B293" s="99">
        <v>62</v>
      </c>
      <c r="C293" s="80" t="s">
        <v>86</v>
      </c>
      <c r="D293" s="14"/>
      <c r="E293" s="14"/>
      <c r="F293" s="45"/>
      <c r="G293" s="7"/>
    </row>
    <row r="294" spans="1:7" ht="15" customHeight="1">
      <c r="A294" s="60"/>
      <c r="B294" s="79" t="s">
        <v>360</v>
      </c>
      <c r="C294" s="62" t="s">
        <v>120</v>
      </c>
      <c r="D294" s="4">
        <v>0</v>
      </c>
      <c r="E294" s="4">
        <v>0</v>
      </c>
      <c r="F294" s="4">
        <v>0</v>
      </c>
      <c r="G294" s="7">
        <v>21803</v>
      </c>
    </row>
    <row r="295" spans="1:7" ht="15" customHeight="1">
      <c r="A295" s="24" t="s">
        <v>5</v>
      </c>
      <c r="B295" s="99">
        <v>62</v>
      </c>
      <c r="C295" s="80" t="s">
        <v>86</v>
      </c>
      <c r="D295" s="12">
        <f>D294</f>
        <v>0</v>
      </c>
      <c r="E295" s="12">
        <f t="shared" ref="E295:G295" si="93">E294</f>
        <v>0</v>
      </c>
      <c r="F295" s="12">
        <f t="shared" si="93"/>
        <v>0</v>
      </c>
      <c r="G295" s="13">
        <f t="shared" si="93"/>
        <v>21803</v>
      </c>
    </row>
    <row r="296" spans="1:7" ht="15" customHeight="1">
      <c r="B296" s="99"/>
      <c r="C296" s="80"/>
      <c r="D296" s="14"/>
      <c r="E296" s="14"/>
      <c r="F296" s="14"/>
      <c r="G296" s="14"/>
    </row>
    <row r="297" spans="1:7" ht="15" customHeight="1">
      <c r="A297" s="60"/>
      <c r="B297" s="99">
        <v>63</v>
      </c>
      <c r="C297" s="80" t="s">
        <v>362</v>
      </c>
      <c r="D297" s="14"/>
      <c r="E297" s="14"/>
      <c r="F297" s="45"/>
      <c r="G297" s="7"/>
    </row>
    <row r="298" spans="1:7" ht="15" customHeight="1">
      <c r="A298" s="60"/>
      <c r="B298" s="79" t="s">
        <v>361</v>
      </c>
      <c r="C298" s="62" t="s">
        <v>120</v>
      </c>
      <c r="D298" s="4">
        <v>0</v>
      </c>
      <c r="E298" s="4">
        <v>0</v>
      </c>
      <c r="F298" s="4">
        <v>0</v>
      </c>
      <c r="G298" s="7">
        <v>1500</v>
      </c>
    </row>
    <row r="299" spans="1:7" ht="15" customHeight="1">
      <c r="A299" s="60" t="s">
        <v>5</v>
      </c>
      <c r="B299" s="99">
        <v>63</v>
      </c>
      <c r="C299" s="80" t="s">
        <v>362</v>
      </c>
      <c r="D299" s="12">
        <f>D298</f>
        <v>0</v>
      </c>
      <c r="E299" s="12">
        <f t="shared" ref="E299" si="94">E298</f>
        <v>0</v>
      </c>
      <c r="F299" s="12">
        <f t="shared" ref="F299" si="95">F298</f>
        <v>0</v>
      </c>
      <c r="G299" s="13">
        <f t="shared" ref="G299" si="96">G298</f>
        <v>1500</v>
      </c>
    </row>
    <row r="300" spans="1:7" ht="15" customHeight="1">
      <c r="A300" s="60" t="s">
        <v>5</v>
      </c>
      <c r="B300" s="61">
        <v>65</v>
      </c>
      <c r="C300" s="60" t="s">
        <v>25</v>
      </c>
      <c r="D300" s="15">
        <f>D286+D291+D295+D299</f>
        <v>6925</v>
      </c>
      <c r="E300" s="15">
        <f t="shared" ref="E300:G300" si="97">E286+E291+E295+E299</f>
        <v>25714</v>
      </c>
      <c r="F300" s="15">
        <f t="shared" si="97"/>
        <v>15202</v>
      </c>
      <c r="G300" s="15">
        <f t="shared" si="97"/>
        <v>26682</v>
      </c>
    </row>
    <row r="301" spans="1:7" ht="12.75" customHeight="1">
      <c r="A301" s="60"/>
      <c r="B301" s="61"/>
      <c r="C301" s="60"/>
      <c r="D301" s="53"/>
      <c r="E301" s="47"/>
      <c r="F301" s="47"/>
      <c r="G301" s="45"/>
    </row>
    <row r="302" spans="1:7" ht="15" customHeight="1">
      <c r="B302" s="27">
        <v>66</v>
      </c>
      <c r="C302" s="24" t="s">
        <v>150</v>
      </c>
      <c r="D302" s="53"/>
      <c r="E302" s="47"/>
      <c r="F302" s="47"/>
      <c r="G302" s="45"/>
    </row>
    <row r="303" spans="1:7" ht="15" customHeight="1">
      <c r="B303" s="27">
        <v>63</v>
      </c>
      <c r="C303" s="24" t="s">
        <v>57</v>
      </c>
      <c r="D303" s="53"/>
      <c r="E303" s="47"/>
      <c r="F303" s="47"/>
      <c r="G303" s="45"/>
    </row>
    <row r="304" spans="1:7" ht="15" customHeight="1">
      <c r="B304" s="56" t="s">
        <v>151</v>
      </c>
      <c r="C304" s="24" t="s">
        <v>120</v>
      </c>
      <c r="D304" s="15">
        <v>1850</v>
      </c>
      <c r="E304" s="15">
        <v>20000</v>
      </c>
      <c r="F304" s="15">
        <v>20000</v>
      </c>
      <c r="G304" s="15">
        <v>25000</v>
      </c>
    </row>
    <row r="305" spans="1:7" ht="15" customHeight="1">
      <c r="A305" s="24" t="s">
        <v>5</v>
      </c>
      <c r="B305" s="27">
        <v>63</v>
      </c>
      <c r="C305" s="24" t="s">
        <v>61</v>
      </c>
      <c r="D305" s="13">
        <f t="shared" ref="D305:F305" si="98">SUM(D304:D304)</f>
        <v>1850</v>
      </c>
      <c r="E305" s="13">
        <f t="shared" si="98"/>
        <v>20000</v>
      </c>
      <c r="F305" s="13">
        <f t="shared" si="98"/>
        <v>20000</v>
      </c>
      <c r="G305" s="13">
        <f t="shared" ref="G305" si="99">SUM(G304:G304)</f>
        <v>25000</v>
      </c>
    </row>
    <row r="306" spans="1:7" ht="15" customHeight="1">
      <c r="A306" s="24" t="s">
        <v>5</v>
      </c>
      <c r="B306" s="27">
        <v>66</v>
      </c>
      <c r="C306" s="24" t="s">
        <v>150</v>
      </c>
      <c r="D306" s="15">
        <f t="shared" ref="D306:F306" si="100">D305</f>
        <v>1850</v>
      </c>
      <c r="E306" s="15">
        <f t="shared" si="100"/>
        <v>20000</v>
      </c>
      <c r="F306" s="15">
        <f t="shared" si="100"/>
        <v>20000</v>
      </c>
      <c r="G306" s="15">
        <f t="shared" ref="G306" si="101">G305</f>
        <v>25000</v>
      </c>
    </row>
    <row r="307" spans="1:7" ht="9.9499999999999993" customHeight="1">
      <c r="B307" s="56"/>
      <c r="C307" s="24"/>
      <c r="D307" s="14"/>
      <c r="E307" s="11"/>
      <c r="F307" s="11"/>
      <c r="G307" s="14"/>
    </row>
    <row r="308" spans="1:7">
      <c r="B308" s="27">
        <v>67</v>
      </c>
      <c r="C308" s="135" t="s">
        <v>110</v>
      </c>
      <c r="D308" s="14"/>
      <c r="E308" s="11"/>
      <c r="F308" s="11"/>
      <c r="G308" s="14"/>
    </row>
    <row r="309" spans="1:7">
      <c r="B309" s="27">
        <v>60</v>
      </c>
      <c r="C309" s="135" t="s">
        <v>71</v>
      </c>
      <c r="D309" s="14"/>
      <c r="E309" s="11"/>
      <c r="F309" s="11"/>
      <c r="G309" s="14"/>
    </row>
    <row r="310" spans="1:7" ht="27.95" customHeight="1">
      <c r="A310" s="57"/>
      <c r="B310" s="59" t="s">
        <v>209</v>
      </c>
      <c r="C310" s="57" t="s">
        <v>152</v>
      </c>
      <c r="D310" s="15">
        <f>44404-1</f>
        <v>44403</v>
      </c>
      <c r="E310" s="15">
        <v>193682</v>
      </c>
      <c r="F310" s="15">
        <f>193682-40805</f>
        <v>152877</v>
      </c>
      <c r="G310" s="10">
        <v>0</v>
      </c>
    </row>
    <row r="311" spans="1:7" ht="27.95" customHeight="1">
      <c r="B311" s="27" t="s">
        <v>210</v>
      </c>
      <c r="C311" s="24" t="s">
        <v>153</v>
      </c>
      <c r="D311" s="14">
        <v>5000</v>
      </c>
      <c r="E311" s="14">
        <v>6000</v>
      </c>
      <c r="F311" s="14">
        <f>6000+7000</f>
        <v>13000</v>
      </c>
      <c r="G311" s="4">
        <v>0</v>
      </c>
    </row>
    <row r="312" spans="1:7" ht="27.95" customHeight="1">
      <c r="B312" s="50" t="s">
        <v>264</v>
      </c>
      <c r="C312" s="51" t="s">
        <v>365</v>
      </c>
      <c r="D312" s="14">
        <v>9936</v>
      </c>
      <c r="E312" s="14">
        <v>29203</v>
      </c>
      <c r="F312" s="14">
        <f>29203-18227</f>
        <v>10976</v>
      </c>
      <c r="G312" s="4">
        <v>0</v>
      </c>
    </row>
    <row r="313" spans="1:7">
      <c r="B313" s="50" t="s">
        <v>265</v>
      </c>
      <c r="C313" s="51" t="s">
        <v>266</v>
      </c>
      <c r="D313" s="14">
        <f>518-1</f>
        <v>517</v>
      </c>
      <c r="E313" s="14">
        <v>2700</v>
      </c>
      <c r="F313" s="14">
        <v>2700</v>
      </c>
      <c r="G313" s="4">
        <v>0</v>
      </c>
    </row>
    <row r="314" spans="1:7" s="63" customFormat="1" ht="25.5">
      <c r="A314" s="60"/>
      <c r="B314" s="154" t="s">
        <v>338</v>
      </c>
      <c r="C314" s="82" t="s">
        <v>339</v>
      </c>
      <c r="D314" s="4">
        <v>0</v>
      </c>
      <c r="E314" s="14">
        <v>2500</v>
      </c>
      <c r="F314" s="14">
        <v>2500</v>
      </c>
      <c r="G314" s="4">
        <v>0</v>
      </c>
    </row>
    <row r="315" spans="1:7">
      <c r="B315" s="50" t="s">
        <v>340</v>
      </c>
      <c r="C315" s="51" t="s">
        <v>341</v>
      </c>
      <c r="D315" s="4">
        <v>0</v>
      </c>
      <c r="E315" s="14">
        <v>298</v>
      </c>
      <c r="F315" s="14">
        <v>298</v>
      </c>
      <c r="G315" s="4">
        <v>0</v>
      </c>
    </row>
    <row r="316" spans="1:7">
      <c r="A316" s="24" t="s">
        <v>5</v>
      </c>
      <c r="B316" s="27">
        <v>60</v>
      </c>
      <c r="C316" s="135" t="s">
        <v>71</v>
      </c>
      <c r="D316" s="13">
        <f t="shared" ref="D316:G316" si="102">SUM(D310:D315)</f>
        <v>59856</v>
      </c>
      <c r="E316" s="13">
        <f t="shared" si="102"/>
        <v>234383</v>
      </c>
      <c r="F316" s="13">
        <f t="shared" si="102"/>
        <v>182351</v>
      </c>
      <c r="G316" s="12">
        <f t="shared" si="102"/>
        <v>0</v>
      </c>
    </row>
    <row r="317" spans="1:7" ht="10.5" customHeight="1">
      <c r="C317" s="24"/>
      <c r="D317" s="14"/>
      <c r="E317" s="11"/>
      <c r="F317" s="11"/>
      <c r="G317" s="14"/>
    </row>
    <row r="318" spans="1:7">
      <c r="B318" s="27">
        <v>61</v>
      </c>
      <c r="C318" s="135" t="s">
        <v>212</v>
      </c>
      <c r="D318" s="14"/>
      <c r="E318" s="11"/>
      <c r="F318" s="11"/>
      <c r="G318" s="14"/>
    </row>
    <row r="319" spans="1:7">
      <c r="B319" s="56" t="s">
        <v>371</v>
      </c>
      <c r="C319" s="135" t="s">
        <v>120</v>
      </c>
      <c r="D319" s="4">
        <v>0</v>
      </c>
      <c r="E319" s="4">
        <v>0</v>
      </c>
      <c r="F319" s="4">
        <v>0</v>
      </c>
      <c r="G319" s="14">
        <v>21828</v>
      </c>
    </row>
    <row r="320" spans="1:7">
      <c r="B320" s="56" t="s">
        <v>211</v>
      </c>
      <c r="C320" s="135" t="s">
        <v>212</v>
      </c>
      <c r="D320" s="14">
        <v>10914</v>
      </c>
      <c r="E320" s="14">
        <v>21828</v>
      </c>
      <c r="F320" s="14">
        <v>21828</v>
      </c>
      <c r="G320" s="4">
        <v>0</v>
      </c>
    </row>
    <row r="321" spans="1:7">
      <c r="A321" s="24" t="s">
        <v>5</v>
      </c>
      <c r="B321" s="27">
        <v>61</v>
      </c>
      <c r="C321" s="135" t="s">
        <v>212</v>
      </c>
      <c r="D321" s="13">
        <f>SUM(D319:D320)</f>
        <v>10914</v>
      </c>
      <c r="E321" s="13">
        <f t="shared" ref="E321:G321" si="103">SUM(E319:E320)</f>
        <v>21828</v>
      </c>
      <c r="F321" s="13">
        <f t="shared" si="103"/>
        <v>21828</v>
      </c>
      <c r="G321" s="13">
        <f t="shared" si="103"/>
        <v>21828</v>
      </c>
    </row>
    <row r="322" spans="1:7" ht="11.25" customHeight="1">
      <c r="C322" s="135"/>
      <c r="D322" s="14"/>
      <c r="E322" s="14"/>
      <c r="F322" s="14"/>
      <c r="G322" s="14"/>
    </row>
    <row r="323" spans="1:7">
      <c r="B323" s="27">
        <v>62</v>
      </c>
      <c r="C323" s="135" t="s">
        <v>229</v>
      </c>
      <c r="D323" s="14"/>
      <c r="E323" s="11"/>
      <c r="F323" s="11"/>
      <c r="G323" s="14"/>
    </row>
    <row r="324" spans="1:7" ht="15.75" customHeight="1">
      <c r="B324" s="27" t="s">
        <v>230</v>
      </c>
      <c r="C324" s="24" t="s">
        <v>120</v>
      </c>
      <c r="D324" s="14">
        <v>2700</v>
      </c>
      <c r="E324" s="14">
        <v>1500</v>
      </c>
      <c r="F324" s="14">
        <v>1500</v>
      </c>
      <c r="G324" s="14">
        <v>1500</v>
      </c>
    </row>
    <row r="325" spans="1:7">
      <c r="A325" s="24" t="s">
        <v>5</v>
      </c>
      <c r="B325" s="27">
        <v>62</v>
      </c>
      <c r="C325" s="135" t="s">
        <v>229</v>
      </c>
      <c r="D325" s="13">
        <f t="shared" ref="D325:G325" si="104">D324</f>
        <v>2700</v>
      </c>
      <c r="E325" s="13">
        <f t="shared" si="104"/>
        <v>1500</v>
      </c>
      <c r="F325" s="13">
        <f t="shared" si="104"/>
        <v>1500</v>
      </c>
      <c r="G325" s="13">
        <f t="shared" si="104"/>
        <v>1500</v>
      </c>
    </row>
    <row r="326" spans="1:7" ht="10.5" customHeight="1">
      <c r="C326" s="135"/>
      <c r="D326" s="14"/>
      <c r="E326" s="14"/>
      <c r="F326" s="14"/>
      <c r="G326" s="14"/>
    </row>
    <row r="327" spans="1:7">
      <c r="B327" s="27">
        <v>63</v>
      </c>
      <c r="C327" s="135" t="s">
        <v>320</v>
      </c>
      <c r="D327" s="14"/>
      <c r="E327" s="11"/>
      <c r="F327" s="11"/>
      <c r="G327" s="14"/>
    </row>
    <row r="328" spans="1:7" ht="15.75" customHeight="1">
      <c r="B328" s="27" t="s">
        <v>321</v>
      </c>
      <c r="C328" s="24" t="s">
        <v>120</v>
      </c>
      <c r="D328" s="4">
        <v>0</v>
      </c>
      <c r="E328" s="14">
        <v>6000</v>
      </c>
      <c r="F328" s="14">
        <v>6000</v>
      </c>
      <c r="G328" s="14">
        <v>6000</v>
      </c>
    </row>
    <row r="329" spans="1:7">
      <c r="A329" s="24" t="s">
        <v>5</v>
      </c>
      <c r="B329" s="27">
        <v>63</v>
      </c>
      <c r="C329" s="135" t="s">
        <v>320</v>
      </c>
      <c r="D329" s="12">
        <f t="shared" ref="D329:G329" si="105">D328</f>
        <v>0</v>
      </c>
      <c r="E329" s="13">
        <f t="shared" si="105"/>
        <v>6000</v>
      </c>
      <c r="F329" s="13">
        <f t="shared" si="105"/>
        <v>6000</v>
      </c>
      <c r="G329" s="13">
        <f t="shared" si="105"/>
        <v>6000</v>
      </c>
    </row>
    <row r="330" spans="1:7" ht="9.1999999999999993" customHeight="1">
      <c r="C330" s="135"/>
      <c r="D330" s="14"/>
      <c r="E330" s="14"/>
      <c r="F330" s="14"/>
      <c r="G330" s="14"/>
    </row>
    <row r="331" spans="1:7">
      <c r="B331" s="27">
        <v>64</v>
      </c>
      <c r="C331" s="135" t="s">
        <v>335</v>
      </c>
      <c r="D331" s="14"/>
      <c r="E331" s="11"/>
      <c r="F331" s="11"/>
      <c r="G331" s="14"/>
    </row>
    <row r="332" spans="1:7" ht="15.75" customHeight="1">
      <c r="B332" s="27" t="s">
        <v>336</v>
      </c>
      <c r="C332" s="24" t="s">
        <v>334</v>
      </c>
      <c r="D332" s="4">
        <v>0</v>
      </c>
      <c r="E332" s="14">
        <v>9845</v>
      </c>
      <c r="F332" s="14">
        <v>9845</v>
      </c>
      <c r="G332" s="14">
        <v>16823</v>
      </c>
    </row>
    <row r="333" spans="1:7">
      <c r="A333" s="24" t="s">
        <v>5</v>
      </c>
      <c r="B333" s="27">
        <v>64</v>
      </c>
      <c r="C333" s="135" t="s">
        <v>335</v>
      </c>
      <c r="D333" s="20">
        <f t="shared" ref="D333:F333" si="106">D332</f>
        <v>0</v>
      </c>
      <c r="E333" s="19">
        <f t="shared" si="106"/>
        <v>9845</v>
      </c>
      <c r="F333" s="19">
        <f t="shared" si="106"/>
        <v>9845</v>
      </c>
      <c r="G333" s="19">
        <f t="shared" ref="G333" si="107">G332</f>
        <v>16823</v>
      </c>
    </row>
    <row r="334" spans="1:7" s="63" customFormat="1" ht="12.4" customHeight="1">
      <c r="A334" s="60"/>
      <c r="B334" s="61"/>
      <c r="C334" s="110"/>
      <c r="D334" s="4"/>
      <c r="E334" s="4"/>
      <c r="F334" s="4"/>
      <c r="G334" s="4"/>
    </row>
    <row r="335" spans="1:7" ht="25.5">
      <c r="B335" s="27">
        <v>65</v>
      </c>
      <c r="C335" s="135" t="s">
        <v>152</v>
      </c>
      <c r="D335" s="14"/>
      <c r="E335" s="11"/>
      <c r="F335" s="11"/>
      <c r="G335" s="14"/>
    </row>
    <row r="336" spans="1:7" ht="15.75" customHeight="1">
      <c r="B336" s="27" t="s">
        <v>363</v>
      </c>
      <c r="C336" s="24" t="s">
        <v>120</v>
      </c>
      <c r="D336" s="4">
        <v>0</v>
      </c>
      <c r="E336" s="4">
        <v>0</v>
      </c>
      <c r="F336" s="4">
        <v>0</v>
      </c>
      <c r="G336" s="14">
        <v>178373</v>
      </c>
    </row>
    <row r="337" spans="1:7" ht="25.5">
      <c r="A337" s="24" t="s">
        <v>5</v>
      </c>
      <c r="B337" s="27">
        <v>65</v>
      </c>
      <c r="C337" s="135" t="s">
        <v>152</v>
      </c>
      <c r="D337" s="12">
        <f t="shared" ref="D337:G337" si="108">D336</f>
        <v>0</v>
      </c>
      <c r="E337" s="12">
        <f t="shared" si="108"/>
        <v>0</v>
      </c>
      <c r="F337" s="12">
        <f t="shared" si="108"/>
        <v>0</v>
      </c>
      <c r="G337" s="13">
        <f t="shared" si="108"/>
        <v>178373</v>
      </c>
    </row>
    <row r="338" spans="1:7" s="63" customFormat="1" ht="11.25" customHeight="1">
      <c r="A338" s="60"/>
      <c r="B338" s="61"/>
      <c r="C338" s="110"/>
      <c r="D338" s="4"/>
      <c r="E338" s="4"/>
      <c r="F338" s="4"/>
      <c r="G338" s="4"/>
    </row>
    <row r="339" spans="1:7" ht="25.5">
      <c r="B339" s="27">
        <v>66</v>
      </c>
      <c r="C339" s="135" t="s">
        <v>153</v>
      </c>
      <c r="D339" s="14"/>
      <c r="E339" s="11"/>
      <c r="F339" s="11"/>
      <c r="G339" s="14"/>
    </row>
    <row r="340" spans="1:7" ht="15.75" customHeight="1">
      <c r="A340" s="60"/>
      <c r="B340" s="61" t="s">
        <v>364</v>
      </c>
      <c r="C340" s="60" t="s">
        <v>120</v>
      </c>
      <c r="D340" s="10">
        <v>0</v>
      </c>
      <c r="E340" s="10">
        <v>0</v>
      </c>
      <c r="F340" s="10">
        <v>0</v>
      </c>
      <c r="G340" s="15">
        <v>7000</v>
      </c>
    </row>
    <row r="341" spans="1:7" ht="25.5">
      <c r="A341" s="60" t="s">
        <v>5</v>
      </c>
      <c r="B341" s="61">
        <v>66</v>
      </c>
      <c r="C341" s="110" t="s">
        <v>153</v>
      </c>
      <c r="D341" s="10">
        <f t="shared" ref="D341:G341" si="109">D340</f>
        <v>0</v>
      </c>
      <c r="E341" s="10">
        <f t="shared" si="109"/>
        <v>0</v>
      </c>
      <c r="F341" s="10">
        <f t="shared" si="109"/>
        <v>0</v>
      </c>
      <c r="G341" s="15">
        <f t="shared" si="109"/>
        <v>7000</v>
      </c>
    </row>
    <row r="342" spans="1:7" s="63" customFormat="1">
      <c r="A342" s="60"/>
      <c r="B342" s="61"/>
      <c r="C342" s="110"/>
      <c r="D342" s="4"/>
      <c r="E342" s="4"/>
      <c r="F342" s="4"/>
      <c r="G342" s="4"/>
    </row>
    <row r="343" spans="1:7" ht="29.25" customHeight="1">
      <c r="B343" s="27">
        <v>67</v>
      </c>
      <c r="C343" s="135" t="s">
        <v>365</v>
      </c>
      <c r="D343" s="14"/>
      <c r="E343" s="11"/>
      <c r="F343" s="11"/>
      <c r="G343" s="14"/>
    </row>
    <row r="344" spans="1:7" ht="15.75" customHeight="1">
      <c r="B344" s="27" t="s">
        <v>366</v>
      </c>
      <c r="C344" s="24" t="s">
        <v>120</v>
      </c>
      <c r="D344" s="4">
        <v>0</v>
      </c>
      <c r="E344" s="4">
        <v>0</v>
      </c>
      <c r="F344" s="4">
        <v>0</v>
      </c>
      <c r="G344" s="14">
        <v>29203</v>
      </c>
    </row>
    <row r="345" spans="1:7" ht="30.75" customHeight="1">
      <c r="A345" s="24" t="s">
        <v>5</v>
      </c>
      <c r="B345" s="27">
        <v>67</v>
      </c>
      <c r="C345" s="135" t="s">
        <v>365</v>
      </c>
      <c r="D345" s="12">
        <f t="shared" ref="D345:G345" si="110">D344</f>
        <v>0</v>
      </c>
      <c r="E345" s="12">
        <f t="shared" si="110"/>
        <v>0</v>
      </c>
      <c r="F345" s="12">
        <f t="shared" si="110"/>
        <v>0</v>
      </c>
      <c r="G345" s="13">
        <f t="shared" si="110"/>
        <v>29203</v>
      </c>
    </row>
    <row r="346" spans="1:7" s="63" customFormat="1">
      <c r="A346" s="60"/>
      <c r="B346" s="61"/>
      <c r="C346" s="110"/>
      <c r="D346" s="4"/>
      <c r="E346" s="4"/>
      <c r="F346" s="4"/>
      <c r="G346" s="4"/>
    </row>
    <row r="347" spans="1:7" ht="27.75" customHeight="1">
      <c r="B347" s="27">
        <v>68</v>
      </c>
      <c r="C347" s="135" t="s">
        <v>339</v>
      </c>
      <c r="D347" s="14"/>
      <c r="E347" s="11"/>
      <c r="F347" s="11"/>
      <c r="G347" s="14"/>
    </row>
    <row r="348" spans="1:7" ht="15.75" customHeight="1">
      <c r="A348" s="57"/>
      <c r="B348" s="59" t="s">
        <v>367</v>
      </c>
      <c r="C348" s="57" t="s">
        <v>120</v>
      </c>
      <c r="D348" s="10">
        <v>0</v>
      </c>
      <c r="E348" s="10">
        <v>0</v>
      </c>
      <c r="F348" s="10">
        <v>0</v>
      </c>
      <c r="G348" s="15">
        <v>2000</v>
      </c>
    </row>
    <row r="349" spans="1:7" ht="25.5">
      <c r="A349" s="24" t="s">
        <v>5</v>
      </c>
      <c r="B349" s="27">
        <v>68</v>
      </c>
      <c r="C349" s="135" t="s">
        <v>339</v>
      </c>
      <c r="D349" s="10">
        <f>D348</f>
        <v>0</v>
      </c>
      <c r="E349" s="10">
        <f t="shared" ref="E349:G349" si="111">E348</f>
        <v>0</v>
      </c>
      <c r="F349" s="10">
        <f t="shared" si="111"/>
        <v>0</v>
      </c>
      <c r="G349" s="15">
        <f t="shared" si="111"/>
        <v>2000</v>
      </c>
    </row>
    <row r="350" spans="1:7">
      <c r="C350" s="135"/>
      <c r="D350" s="4"/>
      <c r="E350" s="4"/>
      <c r="F350" s="4"/>
      <c r="G350" s="4"/>
    </row>
    <row r="351" spans="1:7">
      <c r="B351" s="27">
        <v>69</v>
      </c>
      <c r="C351" s="135" t="s">
        <v>369</v>
      </c>
      <c r="D351" s="14"/>
      <c r="E351" s="11"/>
      <c r="F351" s="11"/>
      <c r="G351" s="14"/>
    </row>
    <row r="352" spans="1:7" ht="15.75" customHeight="1">
      <c r="B352" s="27" t="s">
        <v>368</v>
      </c>
      <c r="C352" s="24" t="s">
        <v>120</v>
      </c>
      <c r="D352" s="4">
        <v>0</v>
      </c>
      <c r="E352" s="4">
        <v>0</v>
      </c>
      <c r="F352" s="4">
        <v>0</v>
      </c>
      <c r="G352" s="14">
        <v>2430</v>
      </c>
    </row>
    <row r="353" spans="1:7">
      <c r="A353" s="24" t="s">
        <v>5</v>
      </c>
      <c r="B353" s="27">
        <v>69</v>
      </c>
      <c r="C353" s="135" t="s">
        <v>369</v>
      </c>
      <c r="D353" s="12">
        <f t="shared" ref="D353:G353" si="112">D352</f>
        <v>0</v>
      </c>
      <c r="E353" s="12">
        <f t="shared" si="112"/>
        <v>0</v>
      </c>
      <c r="F353" s="12">
        <f t="shared" si="112"/>
        <v>0</v>
      </c>
      <c r="G353" s="13">
        <f t="shared" si="112"/>
        <v>2430</v>
      </c>
    </row>
    <row r="354" spans="1:7" s="63" customFormat="1">
      <c r="A354" s="60"/>
      <c r="B354" s="61"/>
      <c r="C354" s="110"/>
      <c r="D354" s="4"/>
      <c r="E354" s="4"/>
      <c r="F354" s="4"/>
      <c r="G354" s="4"/>
    </row>
    <row r="355" spans="1:7">
      <c r="B355" s="27">
        <v>70</v>
      </c>
      <c r="C355" s="135" t="s">
        <v>341</v>
      </c>
      <c r="D355" s="14"/>
      <c r="E355" s="11"/>
      <c r="F355" s="11"/>
      <c r="G355" s="14"/>
    </row>
    <row r="356" spans="1:7" ht="15.75" customHeight="1">
      <c r="B356" s="27" t="s">
        <v>370</v>
      </c>
      <c r="C356" s="24" t="s">
        <v>120</v>
      </c>
      <c r="D356" s="4">
        <v>0</v>
      </c>
      <c r="E356" s="4">
        <v>0</v>
      </c>
      <c r="F356" s="4">
        <v>0</v>
      </c>
      <c r="G356" s="14">
        <v>300</v>
      </c>
    </row>
    <row r="357" spans="1:7">
      <c r="A357" s="24" t="s">
        <v>5</v>
      </c>
      <c r="B357" s="27">
        <v>70</v>
      </c>
      <c r="C357" s="135" t="s">
        <v>341</v>
      </c>
      <c r="D357" s="12">
        <f>D356</f>
        <v>0</v>
      </c>
      <c r="E357" s="12">
        <f t="shared" ref="E357:G357" si="113">E356</f>
        <v>0</v>
      </c>
      <c r="F357" s="12">
        <f t="shared" si="113"/>
        <v>0</v>
      </c>
      <c r="G357" s="13">
        <f t="shared" si="113"/>
        <v>300</v>
      </c>
    </row>
    <row r="358" spans="1:7">
      <c r="A358" s="24" t="s">
        <v>5</v>
      </c>
      <c r="B358" s="27">
        <v>67</v>
      </c>
      <c r="C358" s="135" t="s">
        <v>110</v>
      </c>
      <c r="D358" s="15">
        <f>D316+D321+D325+D329+D333+D337+D341+D345+D349+D353+D357</f>
        <v>73470</v>
      </c>
      <c r="E358" s="15">
        <f t="shared" ref="E358:G358" si="114">E316+E321+E325+E329+E333+E337+E341+E345+E349+E353+E357</f>
        <v>273556</v>
      </c>
      <c r="F358" s="15">
        <f t="shared" si="114"/>
        <v>221524</v>
      </c>
      <c r="G358" s="15">
        <f t="shared" si="114"/>
        <v>265457</v>
      </c>
    </row>
    <row r="359" spans="1:7" ht="12" customHeight="1">
      <c r="C359" s="135"/>
      <c r="D359" s="14"/>
      <c r="E359" s="14"/>
      <c r="F359" s="14"/>
      <c r="G359" s="14"/>
    </row>
    <row r="360" spans="1:7">
      <c r="B360" s="27">
        <v>68</v>
      </c>
      <c r="C360" s="32" t="s">
        <v>109</v>
      </c>
      <c r="D360" s="14"/>
      <c r="E360" s="11"/>
      <c r="F360" s="11"/>
      <c r="G360" s="14"/>
    </row>
    <row r="361" spans="1:7" ht="27.95" customHeight="1">
      <c r="A361" s="60"/>
      <c r="B361" s="61" t="s">
        <v>94</v>
      </c>
      <c r="C361" s="62" t="s">
        <v>77</v>
      </c>
      <c r="D361" s="4">
        <v>0</v>
      </c>
      <c r="E361" s="14">
        <v>15282</v>
      </c>
      <c r="F361" s="14">
        <v>15282</v>
      </c>
      <c r="G361" s="4">
        <v>0</v>
      </c>
    </row>
    <row r="362" spans="1:7" ht="27.95" customHeight="1">
      <c r="A362" s="60"/>
      <c r="B362" s="61" t="s">
        <v>154</v>
      </c>
      <c r="C362" s="62" t="s">
        <v>89</v>
      </c>
      <c r="D362" s="4">
        <v>0</v>
      </c>
      <c r="E362" s="14">
        <v>1700</v>
      </c>
      <c r="F362" s="14">
        <f>1700+512</f>
        <v>2212</v>
      </c>
      <c r="G362" s="4">
        <v>0</v>
      </c>
    </row>
    <row r="363" spans="1:7">
      <c r="A363" s="60"/>
      <c r="B363" s="61"/>
      <c r="C363" s="62"/>
      <c r="D363" s="14"/>
      <c r="E363" s="14"/>
      <c r="F363" s="14"/>
      <c r="G363" s="14"/>
    </row>
    <row r="364" spans="1:7" ht="25.5">
      <c r="B364" s="27">
        <v>60</v>
      </c>
      <c r="C364" s="62" t="s">
        <v>77</v>
      </c>
      <c r="D364" s="14"/>
      <c r="E364" s="11"/>
      <c r="F364" s="11"/>
      <c r="G364" s="14"/>
    </row>
    <row r="365" spans="1:7" ht="15.75" customHeight="1">
      <c r="B365" s="27" t="s">
        <v>372</v>
      </c>
      <c r="C365" s="24" t="s">
        <v>120</v>
      </c>
      <c r="D365" s="4">
        <v>0</v>
      </c>
      <c r="E365" s="4">
        <v>0</v>
      </c>
      <c r="F365" s="4">
        <v>0</v>
      </c>
      <c r="G365" s="14">
        <v>9666</v>
      </c>
    </row>
    <row r="366" spans="1:7" ht="25.5">
      <c r="A366" s="24" t="s">
        <v>5</v>
      </c>
      <c r="B366" s="27">
        <v>60</v>
      </c>
      <c r="C366" s="62" t="s">
        <v>77</v>
      </c>
      <c r="D366" s="12">
        <f>D365</f>
        <v>0</v>
      </c>
      <c r="E366" s="12">
        <f t="shared" ref="E366:G366" si="115">E365</f>
        <v>0</v>
      </c>
      <c r="F366" s="12">
        <f t="shared" si="115"/>
        <v>0</v>
      </c>
      <c r="G366" s="13">
        <f t="shared" si="115"/>
        <v>9666</v>
      </c>
    </row>
    <row r="367" spans="1:7">
      <c r="A367" s="60"/>
      <c r="B367" s="61"/>
      <c r="C367" s="62"/>
      <c r="D367" s="14"/>
      <c r="E367" s="14"/>
      <c r="F367" s="14"/>
      <c r="G367" s="14"/>
    </row>
    <row r="368" spans="1:7" ht="27.75" customHeight="1">
      <c r="B368" s="27">
        <v>61</v>
      </c>
      <c r="C368" s="62" t="s">
        <v>89</v>
      </c>
      <c r="D368" s="14"/>
      <c r="E368" s="11"/>
      <c r="F368" s="11"/>
      <c r="G368" s="14"/>
    </row>
    <row r="369" spans="1:7" ht="15.75" customHeight="1">
      <c r="B369" s="27" t="s">
        <v>373</v>
      </c>
      <c r="C369" s="24" t="s">
        <v>120</v>
      </c>
      <c r="D369" s="4">
        <v>0</v>
      </c>
      <c r="E369" s="4">
        <v>0</v>
      </c>
      <c r="F369" s="4">
        <v>0</v>
      </c>
      <c r="G369" s="14">
        <v>1100</v>
      </c>
    </row>
    <row r="370" spans="1:7" ht="33" customHeight="1">
      <c r="A370" s="24" t="s">
        <v>5</v>
      </c>
      <c r="B370" s="27">
        <v>61</v>
      </c>
      <c r="C370" s="62" t="s">
        <v>89</v>
      </c>
      <c r="D370" s="12">
        <f>D369</f>
        <v>0</v>
      </c>
      <c r="E370" s="12">
        <f t="shared" ref="E370:G370" si="116">E369</f>
        <v>0</v>
      </c>
      <c r="F370" s="12">
        <f t="shared" si="116"/>
        <v>0</v>
      </c>
      <c r="G370" s="13">
        <f t="shared" si="116"/>
        <v>1100</v>
      </c>
    </row>
    <row r="371" spans="1:7" ht="14.85" customHeight="1">
      <c r="A371" s="60" t="s">
        <v>5</v>
      </c>
      <c r="B371" s="61">
        <v>68</v>
      </c>
      <c r="C371" s="101" t="s">
        <v>109</v>
      </c>
      <c r="D371" s="10">
        <f>SUM(D361:D362)+D366+D370</f>
        <v>0</v>
      </c>
      <c r="E371" s="15">
        <f t="shared" ref="E371:G371" si="117">SUM(E361:E362)+E366+E370</f>
        <v>16982</v>
      </c>
      <c r="F371" s="15">
        <f t="shared" si="117"/>
        <v>17494</v>
      </c>
      <c r="G371" s="15">
        <f t="shared" si="117"/>
        <v>10766</v>
      </c>
    </row>
    <row r="372" spans="1:7">
      <c r="A372" s="60"/>
      <c r="B372" s="61"/>
      <c r="C372" s="101"/>
      <c r="D372" s="14"/>
      <c r="E372" s="14"/>
      <c r="F372" s="14"/>
      <c r="G372" s="14"/>
    </row>
    <row r="373" spans="1:7" ht="15" customHeight="1">
      <c r="B373" s="27">
        <v>70</v>
      </c>
      <c r="C373" s="32" t="s">
        <v>318</v>
      </c>
      <c r="D373" s="14"/>
      <c r="E373" s="11"/>
      <c r="F373" s="11"/>
      <c r="G373" s="14"/>
    </row>
    <row r="374" spans="1:7" ht="13.7" customHeight="1">
      <c r="B374" s="27" t="s">
        <v>319</v>
      </c>
      <c r="C374" s="52" t="s">
        <v>120</v>
      </c>
      <c r="D374" s="10">
        <v>0</v>
      </c>
      <c r="E374" s="15">
        <v>1</v>
      </c>
      <c r="F374" s="15">
        <v>1</v>
      </c>
      <c r="G374" s="10">
        <v>0</v>
      </c>
    </row>
    <row r="375" spans="1:7" ht="17.25" customHeight="1">
      <c r="A375" s="60" t="s">
        <v>5</v>
      </c>
      <c r="B375" s="61">
        <v>70</v>
      </c>
      <c r="C375" s="101" t="s">
        <v>318</v>
      </c>
      <c r="D375" s="10">
        <f t="shared" ref="D375:F375" si="118">SUM(D374:D374)</f>
        <v>0</v>
      </c>
      <c r="E375" s="15">
        <f t="shared" si="118"/>
        <v>1</v>
      </c>
      <c r="F375" s="15">
        <f t="shared" si="118"/>
        <v>1</v>
      </c>
      <c r="G375" s="10">
        <f t="shared" ref="G375" si="119">SUM(G374:G374)</f>
        <v>0</v>
      </c>
    </row>
    <row r="376" spans="1:7" ht="13.7" customHeight="1">
      <c r="A376" s="60" t="s">
        <v>5</v>
      </c>
      <c r="B376" s="103">
        <v>2.1019999999999999</v>
      </c>
      <c r="C376" s="104" t="s">
        <v>22</v>
      </c>
      <c r="D376" s="15">
        <f t="shared" ref="D376:G376" si="120">D371+D358+D306+D300+D280+D265+D375</f>
        <v>574368</v>
      </c>
      <c r="E376" s="15">
        <f t="shared" si="120"/>
        <v>1241514</v>
      </c>
      <c r="F376" s="15">
        <f t="shared" si="120"/>
        <v>969328</v>
      </c>
      <c r="G376" s="15">
        <f t="shared" si="120"/>
        <v>1560364</v>
      </c>
    </row>
    <row r="377" spans="1:7" ht="11.1" customHeight="1">
      <c r="A377" s="60"/>
      <c r="B377" s="105"/>
      <c r="C377" s="104"/>
      <c r="D377" s="53"/>
      <c r="E377" s="47"/>
      <c r="F377" s="47"/>
      <c r="G377" s="45"/>
    </row>
    <row r="378" spans="1:7" ht="14.1" customHeight="1">
      <c r="A378" s="60"/>
      <c r="B378" s="103">
        <v>2.1030000000000002</v>
      </c>
      <c r="C378" s="104" t="s">
        <v>26</v>
      </c>
      <c r="D378" s="53"/>
      <c r="E378" s="47"/>
      <c r="F378" s="47"/>
      <c r="G378" s="45"/>
    </row>
    <row r="379" spans="1:7" ht="14.1" customHeight="1">
      <c r="B379" s="27">
        <v>60</v>
      </c>
      <c r="C379" s="32" t="s">
        <v>109</v>
      </c>
      <c r="D379" s="53"/>
      <c r="E379" s="6"/>
      <c r="F379" s="47"/>
      <c r="G379" s="7"/>
    </row>
    <row r="380" spans="1:7" s="63" customFormat="1" ht="14.1" customHeight="1">
      <c r="A380" s="60"/>
      <c r="B380" s="61" t="s">
        <v>160</v>
      </c>
      <c r="C380" s="60" t="s">
        <v>115</v>
      </c>
      <c r="D380" s="14">
        <v>4140</v>
      </c>
      <c r="E380" s="7">
        <v>5335</v>
      </c>
      <c r="F380" s="7">
        <v>5335</v>
      </c>
      <c r="G380" s="4">
        <v>0</v>
      </c>
    </row>
    <row r="381" spans="1:7" ht="14.1" customHeight="1">
      <c r="B381" s="27" t="s">
        <v>161</v>
      </c>
      <c r="C381" s="24" t="s">
        <v>116</v>
      </c>
      <c r="D381" s="9">
        <v>0</v>
      </c>
      <c r="E381" s="7">
        <v>1480</v>
      </c>
      <c r="F381" s="7">
        <v>1480</v>
      </c>
      <c r="G381" s="4">
        <v>0</v>
      </c>
    </row>
    <row r="382" spans="1:7" ht="25.5">
      <c r="B382" s="27" t="s">
        <v>162</v>
      </c>
      <c r="C382" s="24" t="s">
        <v>117</v>
      </c>
      <c r="D382" s="17">
        <v>10618</v>
      </c>
      <c r="E382" s="7">
        <v>19278</v>
      </c>
      <c r="F382" s="7">
        <v>19278</v>
      </c>
      <c r="G382" s="4">
        <v>0</v>
      </c>
    </row>
    <row r="383" spans="1:7" s="63" customFormat="1" ht="14.1" customHeight="1">
      <c r="A383" s="60"/>
      <c r="B383" s="61" t="s">
        <v>163</v>
      </c>
      <c r="C383" s="60" t="s">
        <v>118</v>
      </c>
      <c r="D383" s="14">
        <v>1214</v>
      </c>
      <c r="E383" s="7">
        <v>1815</v>
      </c>
      <c r="F383" s="7">
        <v>1815</v>
      </c>
      <c r="G383" s="4">
        <v>0</v>
      </c>
    </row>
    <row r="384" spans="1:7" ht="14.1" customHeight="1">
      <c r="B384" s="27" t="s">
        <v>164</v>
      </c>
      <c r="C384" s="24" t="s">
        <v>236</v>
      </c>
      <c r="D384" s="7">
        <v>1564</v>
      </c>
      <c r="E384" s="14">
        <v>4783</v>
      </c>
      <c r="F384" s="14">
        <v>4783</v>
      </c>
      <c r="G384" s="4">
        <v>0</v>
      </c>
    </row>
    <row r="385" spans="1:7" ht="14.1" customHeight="1">
      <c r="B385" s="27" t="s">
        <v>235</v>
      </c>
      <c r="C385" s="24" t="s">
        <v>237</v>
      </c>
      <c r="D385" s="7">
        <v>174</v>
      </c>
      <c r="E385" s="14">
        <v>500</v>
      </c>
      <c r="F385" s="14">
        <v>500</v>
      </c>
      <c r="G385" s="4">
        <v>0</v>
      </c>
    </row>
    <row r="386" spans="1:7" ht="14.1" customHeight="1">
      <c r="B386" s="27" t="s">
        <v>238</v>
      </c>
      <c r="C386" s="24" t="s">
        <v>239</v>
      </c>
      <c r="D386" s="7">
        <v>1180</v>
      </c>
      <c r="E386" s="14">
        <v>2100</v>
      </c>
      <c r="F386" s="14">
        <v>2100</v>
      </c>
      <c r="G386" s="4">
        <v>0</v>
      </c>
    </row>
    <row r="387" spans="1:7" ht="14.1" customHeight="1">
      <c r="A387" s="57"/>
      <c r="B387" s="59" t="s">
        <v>240</v>
      </c>
      <c r="C387" s="57" t="s">
        <v>241</v>
      </c>
      <c r="D387" s="8">
        <v>135</v>
      </c>
      <c r="E387" s="15">
        <v>200</v>
      </c>
      <c r="F387" s="15">
        <v>200</v>
      </c>
      <c r="G387" s="10">
        <v>0</v>
      </c>
    </row>
    <row r="388" spans="1:7" ht="14.1" customHeight="1">
      <c r="C388" s="24"/>
      <c r="D388" s="3"/>
      <c r="E388" s="14"/>
      <c r="F388" s="14"/>
      <c r="G388" s="14"/>
    </row>
    <row r="389" spans="1:7" ht="14.1" customHeight="1">
      <c r="B389" s="27">
        <v>70</v>
      </c>
      <c r="C389" s="60" t="s">
        <v>115</v>
      </c>
      <c r="D389" s="3"/>
      <c r="E389" s="14"/>
      <c r="F389" s="14"/>
      <c r="G389" s="14"/>
    </row>
    <row r="390" spans="1:7" ht="14.1" customHeight="1">
      <c r="B390" s="61" t="s">
        <v>314</v>
      </c>
      <c r="C390" s="60" t="s">
        <v>120</v>
      </c>
      <c r="D390" s="3">
        <v>0</v>
      </c>
      <c r="E390" s="4">
        <v>0</v>
      </c>
      <c r="F390" s="4">
        <v>0</v>
      </c>
      <c r="G390" s="14">
        <v>5335</v>
      </c>
    </row>
    <row r="391" spans="1:7" ht="14.1" customHeight="1">
      <c r="A391" s="24" t="s">
        <v>5</v>
      </c>
      <c r="B391" s="27">
        <v>70</v>
      </c>
      <c r="C391" s="60" t="s">
        <v>115</v>
      </c>
      <c r="D391" s="2">
        <f>D390</f>
        <v>0</v>
      </c>
      <c r="E391" s="2">
        <f t="shared" ref="E391:G391" si="121">E390</f>
        <v>0</v>
      </c>
      <c r="F391" s="2">
        <f t="shared" si="121"/>
        <v>0</v>
      </c>
      <c r="G391" s="5">
        <f t="shared" si="121"/>
        <v>5335</v>
      </c>
    </row>
    <row r="392" spans="1:7" ht="14.1" customHeight="1">
      <c r="C392" s="24"/>
      <c r="D392" s="3"/>
      <c r="E392" s="14"/>
      <c r="F392" s="14"/>
      <c r="G392" s="14"/>
    </row>
    <row r="393" spans="1:7" ht="14.1" customHeight="1">
      <c r="B393" s="27">
        <v>71</v>
      </c>
      <c r="C393" s="60" t="s">
        <v>116</v>
      </c>
      <c r="D393" s="3"/>
      <c r="E393" s="14"/>
      <c r="F393" s="14"/>
      <c r="G393" s="14"/>
    </row>
    <row r="394" spans="1:7" ht="14.1" customHeight="1">
      <c r="B394" s="61" t="s">
        <v>374</v>
      </c>
      <c r="C394" s="60" t="s">
        <v>120</v>
      </c>
      <c r="D394" s="3">
        <v>0</v>
      </c>
      <c r="E394" s="4">
        <v>0</v>
      </c>
      <c r="F394" s="4">
        <v>0</v>
      </c>
      <c r="G394" s="14">
        <v>792</v>
      </c>
    </row>
    <row r="395" spans="1:7" ht="14.1" customHeight="1">
      <c r="A395" s="24" t="s">
        <v>5</v>
      </c>
      <c r="B395" s="27">
        <v>71</v>
      </c>
      <c r="C395" s="60" t="s">
        <v>116</v>
      </c>
      <c r="D395" s="2">
        <f>D394</f>
        <v>0</v>
      </c>
      <c r="E395" s="2">
        <f t="shared" ref="E395" si="122">E394</f>
        <v>0</v>
      </c>
      <c r="F395" s="2">
        <f t="shared" ref="F395" si="123">F394</f>
        <v>0</v>
      </c>
      <c r="G395" s="5">
        <v>792</v>
      </c>
    </row>
    <row r="396" spans="1:7" ht="14.1" customHeight="1">
      <c r="C396" s="24"/>
      <c r="D396" s="3"/>
      <c r="E396" s="14"/>
      <c r="F396" s="14"/>
      <c r="G396" s="14"/>
    </row>
    <row r="397" spans="1:7" ht="14.1" customHeight="1">
      <c r="B397" s="27">
        <v>72</v>
      </c>
      <c r="C397" s="60" t="s">
        <v>375</v>
      </c>
      <c r="D397" s="3"/>
      <c r="E397" s="14"/>
      <c r="F397" s="14"/>
      <c r="G397" s="14"/>
    </row>
    <row r="398" spans="1:7" ht="14.1" customHeight="1">
      <c r="B398" s="61" t="s">
        <v>376</v>
      </c>
      <c r="C398" s="60" t="s">
        <v>120</v>
      </c>
      <c r="D398" s="3">
        <v>0</v>
      </c>
      <c r="E398" s="4">
        <v>0</v>
      </c>
      <c r="F398" s="4">
        <v>0</v>
      </c>
      <c r="G398" s="14">
        <v>17334</v>
      </c>
    </row>
    <row r="399" spans="1:7" ht="14.1" customHeight="1">
      <c r="A399" s="24" t="s">
        <v>5</v>
      </c>
      <c r="B399" s="27">
        <v>72</v>
      </c>
      <c r="C399" s="60" t="s">
        <v>375</v>
      </c>
      <c r="D399" s="2">
        <f>D398</f>
        <v>0</v>
      </c>
      <c r="E399" s="2">
        <f t="shared" ref="E399" si="124">E398</f>
        <v>0</v>
      </c>
      <c r="F399" s="2">
        <f t="shared" ref="F399" si="125">F398</f>
        <v>0</v>
      </c>
      <c r="G399" s="5">
        <f t="shared" ref="G399" si="126">G398</f>
        <v>17334</v>
      </c>
    </row>
    <row r="400" spans="1:7" ht="14.1" customHeight="1">
      <c r="C400" s="24"/>
      <c r="D400" s="3"/>
      <c r="E400" s="14"/>
      <c r="F400" s="14"/>
      <c r="G400" s="14"/>
    </row>
    <row r="401" spans="1:7" ht="14.1" customHeight="1">
      <c r="B401" s="27">
        <v>73</v>
      </c>
      <c r="C401" s="60" t="s">
        <v>239</v>
      </c>
      <c r="D401" s="3"/>
      <c r="E401" s="14"/>
      <c r="F401" s="14"/>
      <c r="G401" s="14"/>
    </row>
    <row r="402" spans="1:7" ht="14.1" customHeight="1">
      <c r="B402" s="61" t="s">
        <v>377</v>
      </c>
      <c r="C402" s="60" t="s">
        <v>120</v>
      </c>
      <c r="D402" s="3">
        <v>0</v>
      </c>
      <c r="E402" s="4">
        <v>0</v>
      </c>
      <c r="F402" s="4">
        <v>0</v>
      </c>
      <c r="G402" s="14">
        <v>2000</v>
      </c>
    </row>
    <row r="403" spans="1:7" ht="14.1" customHeight="1">
      <c r="A403" s="24" t="s">
        <v>5</v>
      </c>
      <c r="B403" s="27">
        <v>73</v>
      </c>
      <c r="C403" s="60" t="s">
        <v>239</v>
      </c>
      <c r="D403" s="2">
        <f>D402</f>
        <v>0</v>
      </c>
      <c r="E403" s="2">
        <f t="shared" ref="E403" si="127">E402</f>
        <v>0</v>
      </c>
      <c r="F403" s="2">
        <f t="shared" ref="F403" si="128">F402</f>
        <v>0</v>
      </c>
      <c r="G403" s="5">
        <f t="shared" ref="G403" si="129">G402</f>
        <v>2000</v>
      </c>
    </row>
    <row r="404" spans="1:7" ht="14.1" customHeight="1">
      <c r="C404" s="24"/>
      <c r="D404" s="3"/>
      <c r="E404" s="14"/>
      <c r="F404" s="14"/>
      <c r="G404" s="14"/>
    </row>
    <row r="405" spans="1:7" ht="14.1" customHeight="1">
      <c r="B405" s="27">
        <v>74</v>
      </c>
      <c r="C405" s="60" t="s">
        <v>378</v>
      </c>
      <c r="D405" s="3"/>
      <c r="E405" s="14"/>
      <c r="F405" s="14"/>
      <c r="G405" s="14"/>
    </row>
    <row r="406" spans="1:7" ht="14.1" customHeight="1">
      <c r="B406" s="61" t="s">
        <v>379</v>
      </c>
      <c r="C406" s="60" t="s">
        <v>120</v>
      </c>
      <c r="D406" s="3">
        <v>0</v>
      </c>
      <c r="E406" s="4">
        <v>0</v>
      </c>
      <c r="F406" s="4">
        <v>0</v>
      </c>
      <c r="G406" s="14">
        <v>908</v>
      </c>
    </row>
    <row r="407" spans="1:7" ht="14.1" customHeight="1">
      <c r="A407" s="24" t="s">
        <v>5</v>
      </c>
      <c r="B407" s="27">
        <v>74</v>
      </c>
      <c r="C407" s="60" t="s">
        <v>378</v>
      </c>
      <c r="D407" s="2">
        <f>D406</f>
        <v>0</v>
      </c>
      <c r="E407" s="2">
        <f t="shared" ref="E407" si="130">E406</f>
        <v>0</v>
      </c>
      <c r="F407" s="2">
        <f t="shared" ref="F407" si="131">F406</f>
        <v>0</v>
      </c>
      <c r="G407" s="5">
        <f t="shared" ref="G407" si="132">G406</f>
        <v>908</v>
      </c>
    </row>
    <row r="408" spans="1:7" ht="14.1" customHeight="1">
      <c r="C408" s="24"/>
      <c r="D408" s="3"/>
      <c r="E408" s="14"/>
      <c r="F408" s="14"/>
      <c r="G408" s="14"/>
    </row>
    <row r="409" spans="1:7" ht="14.1" customHeight="1">
      <c r="B409" s="27">
        <v>75</v>
      </c>
      <c r="C409" s="60" t="s">
        <v>241</v>
      </c>
      <c r="D409" s="3"/>
      <c r="E409" s="14"/>
      <c r="F409" s="14"/>
      <c r="G409" s="14"/>
    </row>
    <row r="410" spans="1:7" ht="14.1" customHeight="1">
      <c r="B410" s="61" t="s">
        <v>380</v>
      </c>
      <c r="C410" s="60" t="s">
        <v>120</v>
      </c>
      <c r="D410" s="3">
        <v>0</v>
      </c>
      <c r="E410" s="4">
        <v>0</v>
      </c>
      <c r="F410" s="4">
        <v>0</v>
      </c>
      <c r="G410" s="14">
        <v>1000</v>
      </c>
    </row>
    <row r="411" spans="1:7" ht="14.1" customHeight="1">
      <c r="A411" s="24" t="s">
        <v>5</v>
      </c>
      <c r="B411" s="27">
        <v>75</v>
      </c>
      <c r="C411" s="60" t="s">
        <v>241</v>
      </c>
      <c r="D411" s="2">
        <f>D410</f>
        <v>0</v>
      </c>
      <c r="E411" s="2">
        <f t="shared" ref="E411" si="133">E410</f>
        <v>0</v>
      </c>
      <c r="F411" s="2">
        <f t="shared" ref="F411" si="134">F410</f>
        <v>0</v>
      </c>
      <c r="G411" s="5">
        <f t="shared" ref="G411" si="135">G410</f>
        <v>1000</v>
      </c>
    </row>
    <row r="412" spans="1:7" ht="14.1" customHeight="1">
      <c r="C412" s="24"/>
      <c r="D412" s="3"/>
      <c r="E412" s="14"/>
      <c r="F412" s="14"/>
      <c r="G412" s="14"/>
    </row>
    <row r="413" spans="1:7" ht="14.1" customHeight="1">
      <c r="B413" s="27">
        <v>76</v>
      </c>
      <c r="C413" s="24" t="s">
        <v>236</v>
      </c>
      <c r="D413" s="3"/>
      <c r="E413" s="14"/>
      <c r="F413" s="14"/>
      <c r="G413" s="14"/>
    </row>
    <row r="414" spans="1:7" ht="14.1" customHeight="1">
      <c r="B414" s="61" t="s">
        <v>381</v>
      </c>
      <c r="C414" s="60" t="s">
        <v>120</v>
      </c>
      <c r="D414" s="3">
        <v>0</v>
      </c>
      <c r="E414" s="4">
        <v>0</v>
      </c>
      <c r="F414" s="4">
        <v>0</v>
      </c>
      <c r="G414" s="14">
        <v>5791</v>
      </c>
    </row>
    <row r="415" spans="1:7" ht="14.1" customHeight="1">
      <c r="A415" s="24" t="s">
        <v>5</v>
      </c>
      <c r="B415" s="27">
        <v>76</v>
      </c>
      <c r="C415" s="24" t="s">
        <v>236</v>
      </c>
      <c r="D415" s="2">
        <f>D414</f>
        <v>0</v>
      </c>
      <c r="E415" s="2">
        <f t="shared" ref="E415" si="136">E414</f>
        <v>0</v>
      </c>
      <c r="F415" s="2">
        <f t="shared" ref="F415" si="137">F414</f>
        <v>0</v>
      </c>
      <c r="G415" s="5">
        <f t="shared" ref="G415" si="138">G414</f>
        <v>5791</v>
      </c>
    </row>
    <row r="416" spans="1:7" ht="14.1" customHeight="1">
      <c r="C416" s="24"/>
      <c r="D416" s="3"/>
      <c r="E416" s="14"/>
      <c r="F416" s="14"/>
      <c r="G416" s="14"/>
    </row>
    <row r="417" spans="1:7" ht="14.1" customHeight="1">
      <c r="B417" s="27">
        <v>77</v>
      </c>
      <c r="C417" s="60" t="s">
        <v>237</v>
      </c>
      <c r="D417" s="3"/>
      <c r="E417" s="14"/>
      <c r="F417" s="14"/>
      <c r="G417" s="14"/>
    </row>
    <row r="418" spans="1:7" ht="14.1" customHeight="1">
      <c r="B418" s="61" t="s">
        <v>382</v>
      </c>
      <c r="C418" s="60" t="s">
        <v>120</v>
      </c>
      <c r="D418" s="3">
        <v>0</v>
      </c>
      <c r="E418" s="4">
        <v>0</v>
      </c>
      <c r="F418" s="4">
        <v>0</v>
      </c>
      <c r="G418" s="14">
        <v>700</v>
      </c>
    </row>
    <row r="419" spans="1:7" ht="14.1" customHeight="1">
      <c r="A419" s="60" t="s">
        <v>5</v>
      </c>
      <c r="B419" s="61">
        <v>77</v>
      </c>
      <c r="C419" s="60" t="s">
        <v>237</v>
      </c>
      <c r="D419" s="2">
        <f>D418</f>
        <v>0</v>
      </c>
      <c r="E419" s="2">
        <f t="shared" ref="E419" si="139">E418</f>
        <v>0</v>
      </c>
      <c r="F419" s="2">
        <f t="shared" ref="F419" si="140">F418</f>
        <v>0</v>
      </c>
      <c r="G419" s="5">
        <f t="shared" ref="G419" si="141">G418</f>
        <v>700</v>
      </c>
    </row>
    <row r="420" spans="1:7" ht="14.1" customHeight="1">
      <c r="A420" s="60" t="s">
        <v>5</v>
      </c>
      <c r="B420" s="61">
        <v>60</v>
      </c>
      <c r="C420" s="101" t="s">
        <v>109</v>
      </c>
      <c r="D420" s="5">
        <f>SUM(D380:D387)+D391+D395+D399+D403+D407+D411+D415+D419</f>
        <v>19025</v>
      </c>
      <c r="E420" s="5">
        <f t="shared" ref="E420:G420" si="142">SUM(E380:E387)+E391+E395+E399+E403+E407+E411+E415+E419</f>
        <v>35491</v>
      </c>
      <c r="F420" s="5">
        <f t="shared" si="142"/>
        <v>35491</v>
      </c>
      <c r="G420" s="5">
        <f t="shared" si="142"/>
        <v>33860</v>
      </c>
    </row>
    <row r="421" spans="1:7" ht="11.1" customHeight="1">
      <c r="A421" s="60"/>
      <c r="B421" s="61"/>
      <c r="C421" s="101"/>
      <c r="D421" s="7"/>
      <c r="E421" s="6"/>
      <c r="F421" s="6"/>
      <c r="G421" s="6"/>
    </row>
    <row r="422" spans="1:7" ht="14.1" customHeight="1">
      <c r="A422" s="60"/>
      <c r="B422" s="61">
        <v>61</v>
      </c>
      <c r="C422" s="101" t="s">
        <v>108</v>
      </c>
      <c r="D422" s="7"/>
      <c r="E422" s="6"/>
      <c r="F422" s="6"/>
      <c r="G422" s="6"/>
    </row>
    <row r="423" spans="1:7" ht="14.1" customHeight="1">
      <c r="A423" s="60"/>
      <c r="B423" s="61" t="s">
        <v>167</v>
      </c>
      <c r="C423" s="60" t="s">
        <v>165</v>
      </c>
      <c r="D423" s="7">
        <v>11429</v>
      </c>
      <c r="E423" s="7">
        <v>20914</v>
      </c>
      <c r="F423" s="7">
        <v>20914</v>
      </c>
      <c r="G423" s="4">
        <v>0</v>
      </c>
    </row>
    <row r="424" spans="1:7" ht="14.1" customHeight="1">
      <c r="A424" s="60"/>
      <c r="B424" s="61" t="s">
        <v>168</v>
      </c>
      <c r="C424" s="60" t="s">
        <v>166</v>
      </c>
      <c r="D424" s="3">
        <v>0</v>
      </c>
      <c r="E424" s="14">
        <v>12000</v>
      </c>
      <c r="F424" s="14">
        <v>12000</v>
      </c>
      <c r="G424" s="4">
        <v>0</v>
      </c>
    </row>
    <row r="425" spans="1:7" ht="14.1" customHeight="1">
      <c r="C425" s="24"/>
      <c r="D425" s="7"/>
      <c r="E425" s="4"/>
      <c r="F425" s="4"/>
      <c r="G425" s="14"/>
    </row>
    <row r="426" spans="1:7" ht="14.1" customHeight="1">
      <c r="B426" s="27">
        <v>60</v>
      </c>
      <c r="C426" s="24" t="s">
        <v>165</v>
      </c>
      <c r="D426" s="7"/>
      <c r="E426" s="4"/>
      <c r="F426" s="4"/>
      <c r="G426" s="14"/>
    </row>
    <row r="427" spans="1:7" ht="14.1" customHeight="1">
      <c r="B427" s="27" t="s">
        <v>383</v>
      </c>
      <c r="C427" s="24" t="s">
        <v>120</v>
      </c>
      <c r="D427" s="3">
        <v>0</v>
      </c>
      <c r="E427" s="4">
        <v>0</v>
      </c>
      <c r="F427" s="4">
        <v>0</v>
      </c>
      <c r="G427" s="14">
        <v>29158</v>
      </c>
    </row>
    <row r="428" spans="1:7" ht="14.1" customHeight="1">
      <c r="A428" s="24" t="s">
        <v>5</v>
      </c>
      <c r="B428" s="27">
        <v>60</v>
      </c>
      <c r="C428" s="24" t="s">
        <v>165</v>
      </c>
      <c r="D428" s="2">
        <f>D427</f>
        <v>0</v>
      </c>
      <c r="E428" s="2">
        <f t="shared" ref="E428:G428" si="143">E427</f>
        <v>0</v>
      </c>
      <c r="F428" s="2">
        <f t="shared" si="143"/>
        <v>0</v>
      </c>
      <c r="G428" s="5">
        <f t="shared" si="143"/>
        <v>29158</v>
      </c>
    </row>
    <row r="429" spans="1:7" ht="14.1" customHeight="1">
      <c r="C429" s="24"/>
      <c r="D429" s="7"/>
      <c r="E429" s="4"/>
      <c r="F429" s="4"/>
      <c r="G429" s="14"/>
    </row>
    <row r="430" spans="1:7" ht="14.1" customHeight="1">
      <c r="B430" s="27">
        <v>61</v>
      </c>
      <c r="C430" s="24" t="s">
        <v>166</v>
      </c>
      <c r="D430" s="7"/>
      <c r="E430" s="4"/>
      <c r="F430" s="4"/>
      <c r="G430" s="14"/>
    </row>
    <row r="431" spans="1:7" ht="14.1" customHeight="1">
      <c r="B431" s="27" t="s">
        <v>384</v>
      </c>
      <c r="C431" s="24" t="s">
        <v>120</v>
      </c>
      <c r="D431" s="3">
        <v>0</v>
      </c>
      <c r="E431" s="4">
        <v>0</v>
      </c>
      <c r="F431" s="4">
        <v>0</v>
      </c>
      <c r="G431" s="14">
        <v>9000</v>
      </c>
    </row>
    <row r="432" spans="1:7" ht="14.1" customHeight="1">
      <c r="A432" s="24" t="s">
        <v>5</v>
      </c>
      <c r="B432" s="27">
        <v>61</v>
      </c>
      <c r="C432" s="24" t="s">
        <v>166</v>
      </c>
      <c r="D432" s="2">
        <f>D431</f>
        <v>0</v>
      </c>
      <c r="E432" s="2">
        <f t="shared" ref="E432" si="144">E431</f>
        <v>0</v>
      </c>
      <c r="F432" s="2">
        <f t="shared" ref="F432" si="145">F431</f>
        <v>0</v>
      </c>
      <c r="G432" s="5">
        <f t="shared" ref="G432" si="146">G431</f>
        <v>9000</v>
      </c>
    </row>
    <row r="433" spans="1:7" ht="14.1" customHeight="1">
      <c r="A433" s="24" t="s">
        <v>5</v>
      </c>
      <c r="B433" s="27">
        <v>61</v>
      </c>
      <c r="C433" s="32" t="s">
        <v>108</v>
      </c>
      <c r="D433" s="5">
        <f>SUM(D423:D424)+D428+D432</f>
        <v>11429</v>
      </c>
      <c r="E433" s="5">
        <f t="shared" ref="E433:G433" si="147">SUM(E423:E424)+E428+E432</f>
        <v>32914</v>
      </c>
      <c r="F433" s="5">
        <f t="shared" si="147"/>
        <v>32914</v>
      </c>
      <c r="G433" s="5">
        <f t="shared" si="147"/>
        <v>38158</v>
      </c>
    </row>
    <row r="434" spans="1:7" ht="11.1" customHeight="1">
      <c r="B434" s="49"/>
      <c r="C434" s="44"/>
      <c r="D434" s="53"/>
      <c r="E434" s="47"/>
      <c r="F434" s="47"/>
      <c r="G434" s="47"/>
    </row>
    <row r="435" spans="1:7" ht="14.1" customHeight="1">
      <c r="B435" s="27">
        <v>64</v>
      </c>
      <c r="C435" s="24" t="s">
        <v>27</v>
      </c>
      <c r="D435" s="53"/>
      <c r="E435" s="47"/>
      <c r="F435" s="47"/>
      <c r="G435" s="47"/>
    </row>
    <row r="436" spans="1:7" ht="14.1" customHeight="1">
      <c r="B436" s="27">
        <v>61</v>
      </c>
      <c r="C436" s="24" t="s">
        <v>62</v>
      </c>
      <c r="D436" s="7"/>
      <c r="E436" s="7"/>
      <c r="F436" s="7"/>
      <c r="G436" s="7"/>
    </row>
    <row r="437" spans="1:7" ht="14.1" customHeight="1">
      <c r="A437" s="57"/>
      <c r="B437" s="59" t="s">
        <v>244</v>
      </c>
      <c r="C437" s="57" t="s">
        <v>120</v>
      </c>
      <c r="D437" s="1">
        <v>0</v>
      </c>
      <c r="E437" s="8">
        <v>100</v>
      </c>
      <c r="F437" s="8">
        <v>100</v>
      </c>
      <c r="G437" s="8">
        <v>700</v>
      </c>
    </row>
    <row r="438" spans="1:7" ht="14.1" customHeight="1">
      <c r="A438" s="24" t="s">
        <v>5</v>
      </c>
      <c r="B438" s="27">
        <v>61</v>
      </c>
      <c r="C438" s="24" t="s">
        <v>62</v>
      </c>
      <c r="D438" s="1">
        <f t="shared" ref="D438:E438" si="148">D437</f>
        <v>0</v>
      </c>
      <c r="E438" s="8">
        <f t="shared" si="148"/>
        <v>100</v>
      </c>
      <c r="F438" s="8">
        <f t="shared" ref="F438:G438" si="149">F437</f>
        <v>100</v>
      </c>
      <c r="G438" s="8">
        <f t="shared" si="149"/>
        <v>700</v>
      </c>
    </row>
    <row r="439" spans="1:7" ht="14.1" customHeight="1">
      <c r="A439" s="60" t="s">
        <v>5</v>
      </c>
      <c r="B439" s="61">
        <v>64</v>
      </c>
      <c r="C439" s="60" t="s">
        <v>27</v>
      </c>
      <c r="D439" s="2">
        <f t="shared" ref="D439:E439" si="150">D438</f>
        <v>0</v>
      </c>
      <c r="E439" s="5">
        <f t="shared" si="150"/>
        <v>100</v>
      </c>
      <c r="F439" s="5">
        <f t="shared" ref="F439:G439" si="151">F438</f>
        <v>100</v>
      </c>
      <c r="G439" s="5">
        <f t="shared" si="151"/>
        <v>700</v>
      </c>
    </row>
    <row r="440" spans="1:7" ht="9.9499999999999993" customHeight="1">
      <c r="C440" s="24"/>
      <c r="D440" s="53"/>
      <c r="E440" s="47"/>
      <c r="F440" s="47"/>
      <c r="G440" s="53"/>
    </row>
    <row r="441" spans="1:7" ht="14.1" customHeight="1">
      <c r="B441" s="27">
        <v>66</v>
      </c>
      <c r="C441" s="24" t="s">
        <v>231</v>
      </c>
      <c r="D441" s="53"/>
      <c r="E441" s="47"/>
      <c r="F441" s="47"/>
      <c r="G441" s="53"/>
    </row>
    <row r="442" spans="1:7" ht="14.1" customHeight="1">
      <c r="B442" s="27" t="s">
        <v>232</v>
      </c>
      <c r="C442" s="52" t="s">
        <v>120</v>
      </c>
      <c r="D442" s="14">
        <v>300</v>
      </c>
      <c r="E442" s="7">
        <v>300</v>
      </c>
      <c r="F442" s="7">
        <v>300</v>
      </c>
      <c r="G442" s="10">
        <v>0</v>
      </c>
    </row>
    <row r="443" spans="1:7" ht="14.1" customHeight="1">
      <c r="A443" s="60" t="s">
        <v>5</v>
      </c>
      <c r="B443" s="61">
        <v>66</v>
      </c>
      <c r="C443" s="60" t="s">
        <v>231</v>
      </c>
      <c r="D443" s="13">
        <f t="shared" ref="D443:E443" si="152">SUM(D442:D442)</f>
        <v>300</v>
      </c>
      <c r="E443" s="13">
        <f t="shared" si="152"/>
        <v>300</v>
      </c>
      <c r="F443" s="13">
        <f t="shared" ref="F443:G443" si="153">SUM(F442:F442)</f>
        <v>300</v>
      </c>
      <c r="G443" s="12">
        <f t="shared" si="153"/>
        <v>0</v>
      </c>
    </row>
    <row r="444" spans="1:7" ht="9.9499999999999993" customHeight="1">
      <c r="C444" s="24"/>
      <c r="D444" s="14"/>
      <c r="E444" s="14"/>
      <c r="F444" s="14"/>
      <c r="G444" s="14"/>
    </row>
    <row r="445" spans="1:7" ht="14.1" customHeight="1">
      <c r="B445" s="27">
        <v>67</v>
      </c>
      <c r="C445" s="24" t="s">
        <v>233</v>
      </c>
      <c r="D445" s="53"/>
      <c r="E445" s="47"/>
      <c r="F445" s="47"/>
      <c r="G445" s="53"/>
    </row>
    <row r="446" spans="1:7" ht="14.1" customHeight="1">
      <c r="B446" s="27" t="s">
        <v>234</v>
      </c>
      <c r="C446" s="52" t="s">
        <v>120</v>
      </c>
      <c r="D446" s="14">
        <v>320000</v>
      </c>
      <c r="E446" s="7">
        <v>275000</v>
      </c>
      <c r="F446" s="7">
        <f>275000+360860</f>
        <v>635860</v>
      </c>
      <c r="G446" s="15">
        <v>640000</v>
      </c>
    </row>
    <row r="447" spans="1:7" ht="14.1" customHeight="1">
      <c r="A447" s="24" t="s">
        <v>5</v>
      </c>
      <c r="B447" s="27">
        <v>67</v>
      </c>
      <c r="C447" s="24" t="s">
        <v>233</v>
      </c>
      <c r="D447" s="13">
        <f t="shared" ref="D447:E447" si="154">SUM(D446:D446)</f>
        <v>320000</v>
      </c>
      <c r="E447" s="13">
        <f t="shared" si="154"/>
        <v>275000</v>
      </c>
      <c r="F447" s="13">
        <f t="shared" ref="F447:G447" si="155">SUM(F446:F446)</f>
        <v>635860</v>
      </c>
      <c r="G447" s="13">
        <f t="shared" si="155"/>
        <v>640000</v>
      </c>
    </row>
    <row r="448" spans="1:7" ht="12.95" customHeight="1">
      <c r="C448" s="24"/>
      <c r="D448" s="14"/>
      <c r="E448" s="14"/>
      <c r="F448" s="14"/>
      <c r="G448" s="14"/>
    </row>
    <row r="449" spans="1:7" ht="15" customHeight="1">
      <c r="B449" s="27">
        <v>68</v>
      </c>
      <c r="C449" s="60" t="s">
        <v>324</v>
      </c>
      <c r="D449" s="53"/>
      <c r="E449" s="47"/>
      <c r="F449" s="47"/>
      <c r="G449" s="53"/>
    </row>
    <row r="450" spans="1:7" ht="15" customHeight="1">
      <c r="B450" s="27" t="s">
        <v>242</v>
      </c>
      <c r="C450" s="52" t="s">
        <v>120</v>
      </c>
      <c r="D450" s="14">
        <v>100</v>
      </c>
      <c r="E450" s="7">
        <v>100</v>
      </c>
      <c r="F450" s="7">
        <v>100</v>
      </c>
      <c r="G450" s="14">
        <v>200</v>
      </c>
    </row>
    <row r="451" spans="1:7" s="63" customFormat="1" ht="19.5" customHeight="1">
      <c r="A451" s="60" t="s">
        <v>5</v>
      </c>
      <c r="B451" s="61">
        <v>68</v>
      </c>
      <c r="C451" s="60" t="s">
        <v>324</v>
      </c>
      <c r="D451" s="13">
        <f t="shared" ref="D451:E451" si="156">SUM(D450:D450)</f>
        <v>100</v>
      </c>
      <c r="E451" s="13">
        <f t="shared" si="156"/>
        <v>100</v>
      </c>
      <c r="F451" s="13">
        <f t="shared" ref="F451:G451" si="157">SUM(F450:F450)</f>
        <v>100</v>
      </c>
      <c r="G451" s="13">
        <f t="shared" si="157"/>
        <v>200</v>
      </c>
    </row>
    <row r="452" spans="1:7" ht="12.95" customHeight="1">
      <c r="C452" s="24"/>
      <c r="D452" s="14"/>
      <c r="E452" s="14"/>
      <c r="F452" s="14"/>
      <c r="G452" s="14"/>
    </row>
    <row r="453" spans="1:7">
      <c r="B453" s="27">
        <v>69</v>
      </c>
      <c r="C453" s="24" t="s">
        <v>323</v>
      </c>
      <c r="D453" s="53"/>
      <c r="E453" s="47"/>
      <c r="F453" s="47"/>
      <c r="G453" s="53"/>
    </row>
    <row r="454" spans="1:7" ht="15" customHeight="1">
      <c r="B454" s="27" t="s">
        <v>243</v>
      </c>
      <c r="C454" s="52" t="s">
        <v>120</v>
      </c>
      <c r="D454" s="14">
        <v>576</v>
      </c>
      <c r="E454" s="7">
        <v>600</v>
      </c>
      <c r="F454" s="7">
        <v>600</v>
      </c>
      <c r="G454" s="15">
        <v>600</v>
      </c>
    </row>
    <row r="455" spans="1:7">
      <c r="A455" s="24" t="s">
        <v>5</v>
      </c>
      <c r="B455" s="27">
        <v>69</v>
      </c>
      <c r="C455" s="24" t="s">
        <v>323</v>
      </c>
      <c r="D455" s="13">
        <f t="shared" ref="D455:G455" si="158">SUM(D454:D454)</f>
        <v>576</v>
      </c>
      <c r="E455" s="13">
        <f t="shared" si="158"/>
        <v>600</v>
      </c>
      <c r="F455" s="13">
        <f t="shared" si="158"/>
        <v>600</v>
      </c>
      <c r="G455" s="13">
        <f t="shared" si="158"/>
        <v>600</v>
      </c>
    </row>
    <row r="456" spans="1:7" ht="12.95" customHeight="1">
      <c r="C456" s="24"/>
      <c r="D456" s="14"/>
      <c r="E456" s="4"/>
      <c r="F456" s="4"/>
      <c r="G456" s="14"/>
    </row>
    <row r="457" spans="1:7" ht="13.9" customHeight="1">
      <c r="B457" s="27">
        <v>70</v>
      </c>
      <c r="C457" s="24" t="s">
        <v>28</v>
      </c>
      <c r="D457" s="54"/>
      <c r="E457" s="64"/>
      <c r="F457" s="64"/>
      <c r="G457" s="54"/>
    </row>
    <row r="458" spans="1:7" ht="13.9" customHeight="1">
      <c r="B458" s="56" t="s">
        <v>301</v>
      </c>
      <c r="C458" s="24" t="s">
        <v>169</v>
      </c>
      <c r="D458" s="7">
        <v>400</v>
      </c>
      <c r="E458" s="7">
        <v>2400</v>
      </c>
      <c r="F458" s="7">
        <f>2400+1000</f>
        <v>3400</v>
      </c>
      <c r="G458" s="7">
        <v>4135</v>
      </c>
    </row>
    <row r="459" spans="1:7" ht="13.9" customHeight="1">
      <c r="B459" s="56" t="s">
        <v>302</v>
      </c>
      <c r="C459" s="24" t="s">
        <v>334</v>
      </c>
      <c r="D459" s="7">
        <f>4815-1</f>
        <v>4814</v>
      </c>
      <c r="E459" s="7">
        <v>7054</v>
      </c>
      <c r="F459" s="7">
        <v>7054</v>
      </c>
      <c r="G459" s="7">
        <v>5514</v>
      </c>
    </row>
    <row r="460" spans="1:7" ht="13.9" customHeight="1">
      <c r="A460" s="24" t="s">
        <v>5</v>
      </c>
      <c r="B460" s="27">
        <v>70</v>
      </c>
      <c r="C460" s="24" t="s">
        <v>28</v>
      </c>
      <c r="D460" s="5">
        <f t="shared" ref="D460:F460" si="159">SUM(D458:D459)</f>
        <v>5214</v>
      </c>
      <c r="E460" s="5">
        <f t="shared" si="159"/>
        <v>9454</v>
      </c>
      <c r="F460" s="5">
        <f t="shared" si="159"/>
        <v>10454</v>
      </c>
      <c r="G460" s="5">
        <f t="shared" ref="G460" si="160">SUM(G458:G459)</f>
        <v>9649</v>
      </c>
    </row>
    <row r="461" spans="1:7" ht="13.15" customHeight="1">
      <c r="A461" s="24" t="s">
        <v>5</v>
      </c>
      <c r="B461" s="49">
        <v>2.1030000000000002</v>
      </c>
      <c r="C461" s="44" t="s">
        <v>26</v>
      </c>
      <c r="D461" s="15">
        <f>D439+D420+D443+D447+D451+D455+D460+D433</f>
        <v>356644</v>
      </c>
      <c r="E461" s="15">
        <f t="shared" ref="E461:G461" si="161">E439+E420+E443+E447+E451+E455+E460+E433</f>
        <v>353959</v>
      </c>
      <c r="F461" s="15">
        <f t="shared" si="161"/>
        <v>715819</v>
      </c>
      <c r="G461" s="15">
        <f t="shared" si="161"/>
        <v>723167</v>
      </c>
    </row>
    <row r="462" spans="1:7" ht="12.95" customHeight="1">
      <c r="B462" s="49"/>
      <c r="C462" s="44"/>
      <c r="D462" s="53"/>
      <c r="E462" s="47"/>
      <c r="F462" s="47"/>
      <c r="G462" s="53"/>
    </row>
    <row r="463" spans="1:7" ht="13.15" customHeight="1">
      <c r="B463" s="49">
        <v>2.1040000000000001</v>
      </c>
      <c r="C463" s="44" t="s">
        <v>245</v>
      </c>
      <c r="D463" s="53"/>
      <c r="E463" s="47"/>
      <c r="F463" s="47"/>
      <c r="G463" s="53"/>
    </row>
    <row r="464" spans="1:7" ht="13.15" customHeight="1">
      <c r="B464" s="27">
        <v>66</v>
      </c>
      <c r="C464" s="24" t="s">
        <v>246</v>
      </c>
      <c r="D464" s="53"/>
      <c r="E464" s="47"/>
      <c r="F464" s="47"/>
      <c r="G464" s="53"/>
    </row>
    <row r="465" spans="1:7" ht="13.15" customHeight="1">
      <c r="A465" s="60"/>
      <c r="B465" s="79" t="s">
        <v>232</v>
      </c>
      <c r="C465" s="62" t="s">
        <v>120</v>
      </c>
      <c r="D465" s="14">
        <v>1000</v>
      </c>
      <c r="E465" s="14">
        <v>1000</v>
      </c>
      <c r="F465" s="14">
        <v>1000</v>
      </c>
      <c r="G465" s="15">
        <v>1000</v>
      </c>
    </row>
    <row r="466" spans="1:7" ht="13.15" customHeight="1">
      <c r="A466" s="60" t="s">
        <v>5</v>
      </c>
      <c r="B466" s="61">
        <v>66</v>
      </c>
      <c r="C466" s="60" t="s">
        <v>246</v>
      </c>
      <c r="D466" s="13">
        <f t="shared" ref="D466:G466" si="162">D465</f>
        <v>1000</v>
      </c>
      <c r="E466" s="13">
        <f t="shared" si="162"/>
        <v>1000</v>
      </c>
      <c r="F466" s="13">
        <f t="shared" si="162"/>
        <v>1000</v>
      </c>
      <c r="G466" s="13">
        <f t="shared" si="162"/>
        <v>1000</v>
      </c>
    </row>
    <row r="467" spans="1:7" ht="12.95" customHeight="1">
      <c r="A467" s="60"/>
      <c r="B467" s="103"/>
      <c r="C467" s="104"/>
      <c r="D467" s="53"/>
      <c r="E467" s="47"/>
      <c r="F467" s="47"/>
      <c r="G467" s="47"/>
    </row>
    <row r="468" spans="1:7" ht="13.15" customHeight="1">
      <c r="A468" s="60"/>
      <c r="B468" s="61">
        <v>67</v>
      </c>
      <c r="C468" s="60" t="s">
        <v>385</v>
      </c>
      <c r="D468" s="53"/>
      <c r="E468" s="47"/>
      <c r="F468" s="47"/>
      <c r="G468" s="47"/>
    </row>
    <row r="469" spans="1:7" ht="13.15" customHeight="1">
      <c r="B469" s="56" t="s">
        <v>234</v>
      </c>
      <c r="C469" s="52" t="s">
        <v>120</v>
      </c>
      <c r="D469" s="4">
        <v>0</v>
      </c>
      <c r="E469" s="14">
        <v>20300</v>
      </c>
      <c r="F469" s="14">
        <v>20300</v>
      </c>
      <c r="G469" s="55">
        <v>17624</v>
      </c>
    </row>
    <row r="470" spans="1:7" ht="13.15" customHeight="1">
      <c r="A470" s="24" t="s">
        <v>5</v>
      </c>
      <c r="B470" s="27">
        <v>67</v>
      </c>
      <c r="C470" s="24" t="s">
        <v>385</v>
      </c>
      <c r="D470" s="12">
        <f t="shared" ref="D470:G470" si="163">SUM(D469:D469)</f>
        <v>0</v>
      </c>
      <c r="E470" s="13">
        <f t="shared" si="163"/>
        <v>20300</v>
      </c>
      <c r="F470" s="13">
        <f t="shared" si="163"/>
        <v>20300</v>
      </c>
      <c r="G470" s="13">
        <f t="shared" si="163"/>
        <v>17624</v>
      </c>
    </row>
    <row r="471" spans="1:7" ht="12.95" customHeight="1">
      <c r="C471" s="24"/>
      <c r="D471" s="19"/>
      <c r="E471" s="20"/>
      <c r="F471" s="20"/>
      <c r="G471" s="68"/>
    </row>
    <row r="472" spans="1:7" ht="13.15" customHeight="1">
      <c r="A472" s="69"/>
      <c r="B472" s="50">
        <v>68</v>
      </c>
      <c r="C472" s="51" t="s">
        <v>267</v>
      </c>
      <c r="D472" s="14"/>
      <c r="E472" s="4"/>
      <c r="F472" s="4"/>
      <c r="G472" s="65"/>
    </row>
    <row r="473" spans="1:7" ht="13.15" customHeight="1">
      <c r="A473" s="70"/>
      <c r="B473" s="71" t="s">
        <v>242</v>
      </c>
      <c r="C473" s="67" t="s">
        <v>120</v>
      </c>
      <c r="D473" s="14">
        <v>270</v>
      </c>
      <c r="E473" s="14">
        <v>1000</v>
      </c>
      <c r="F473" s="14">
        <v>1000</v>
      </c>
      <c r="G473" s="15">
        <v>1000</v>
      </c>
    </row>
    <row r="474" spans="1:7" ht="13.15" customHeight="1">
      <c r="A474" s="69" t="s">
        <v>5</v>
      </c>
      <c r="B474" s="50">
        <v>68</v>
      </c>
      <c r="C474" s="51" t="s">
        <v>267</v>
      </c>
      <c r="D474" s="13">
        <f t="shared" ref="D474:F474" si="164">SUM(D473)</f>
        <v>270</v>
      </c>
      <c r="E474" s="13">
        <f t="shared" si="164"/>
        <v>1000</v>
      </c>
      <c r="F474" s="13">
        <f t="shared" si="164"/>
        <v>1000</v>
      </c>
      <c r="G474" s="13">
        <f t="shared" ref="G474" si="165">SUM(G473)</f>
        <v>1000</v>
      </c>
    </row>
    <row r="475" spans="1:7" ht="13.15" customHeight="1">
      <c r="A475" s="24" t="s">
        <v>5</v>
      </c>
      <c r="B475" s="49">
        <v>2.1040000000000001</v>
      </c>
      <c r="C475" s="44" t="s">
        <v>245</v>
      </c>
      <c r="D475" s="13">
        <f t="shared" ref="D475:F475" si="166">D466+D470+D474</f>
        <v>1270</v>
      </c>
      <c r="E475" s="13">
        <f t="shared" si="166"/>
        <v>22300</v>
      </c>
      <c r="F475" s="13">
        <f t="shared" si="166"/>
        <v>22300</v>
      </c>
      <c r="G475" s="13">
        <f t="shared" ref="G475" si="167">G466+G470+G474</f>
        <v>19624</v>
      </c>
    </row>
    <row r="476" spans="1:7" ht="12.95" customHeight="1">
      <c r="B476" s="49"/>
      <c r="C476" s="44"/>
      <c r="D476" s="7"/>
      <c r="E476" s="6"/>
      <c r="F476" s="47"/>
      <c r="G476" s="53"/>
    </row>
    <row r="477" spans="1:7" ht="14.1" customHeight="1">
      <c r="B477" s="49">
        <v>2.1070000000000002</v>
      </c>
      <c r="C477" s="44" t="s">
        <v>29</v>
      </c>
      <c r="D477" s="53"/>
      <c r="E477" s="47"/>
      <c r="F477" s="47"/>
      <c r="G477" s="53"/>
    </row>
    <row r="478" spans="1:7" ht="14.1" customHeight="1">
      <c r="B478" s="27">
        <v>68</v>
      </c>
      <c r="C478" s="34" t="s">
        <v>30</v>
      </c>
      <c r="D478" s="53"/>
      <c r="E478" s="47"/>
      <c r="F478" s="47"/>
      <c r="G478" s="53"/>
    </row>
    <row r="479" spans="1:7" ht="14.1" customHeight="1">
      <c r="B479" s="27" t="s">
        <v>31</v>
      </c>
      <c r="C479" s="34" t="s">
        <v>169</v>
      </c>
      <c r="D479" s="7">
        <v>3000</v>
      </c>
      <c r="E479" s="7">
        <v>3000</v>
      </c>
      <c r="F479" s="7">
        <v>3000</v>
      </c>
      <c r="G479" s="7">
        <v>3000</v>
      </c>
    </row>
    <row r="480" spans="1:7" ht="14.1" customHeight="1">
      <c r="A480" s="24" t="s">
        <v>5</v>
      </c>
      <c r="B480" s="27">
        <v>68</v>
      </c>
      <c r="C480" s="34" t="s">
        <v>30</v>
      </c>
      <c r="D480" s="5">
        <f t="shared" ref="D480:F481" si="168">D479</f>
        <v>3000</v>
      </c>
      <c r="E480" s="5">
        <f t="shared" si="168"/>
        <v>3000</v>
      </c>
      <c r="F480" s="5">
        <f t="shared" si="168"/>
        <v>3000</v>
      </c>
      <c r="G480" s="5">
        <f t="shared" ref="G480" si="169">G479</f>
        <v>3000</v>
      </c>
    </row>
    <row r="481" spans="1:7" ht="14.1" customHeight="1">
      <c r="A481" s="24" t="s">
        <v>5</v>
      </c>
      <c r="B481" s="49">
        <v>2.1070000000000002</v>
      </c>
      <c r="C481" s="44" t="s">
        <v>29</v>
      </c>
      <c r="D481" s="8">
        <f t="shared" si="168"/>
        <v>3000</v>
      </c>
      <c r="E481" s="8">
        <f t="shared" si="168"/>
        <v>3000</v>
      </c>
      <c r="F481" s="8">
        <f t="shared" si="168"/>
        <v>3000</v>
      </c>
      <c r="G481" s="8">
        <f t="shared" ref="G481" si="170">G480</f>
        <v>3000</v>
      </c>
    </row>
    <row r="482" spans="1:7" ht="14.1" customHeight="1">
      <c r="A482" s="24" t="s">
        <v>5</v>
      </c>
      <c r="B482" s="48">
        <v>2</v>
      </c>
      <c r="C482" s="24" t="s">
        <v>16</v>
      </c>
      <c r="D482" s="5">
        <f t="shared" ref="D482:G482" si="171">D481+D461+D376+D120+D80+D475</f>
        <v>1217619</v>
      </c>
      <c r="E482" s="5">
        <f t="shared" si="171"/>
        <v>2045035</v>
      </c>
      <c r="F482" s="5">
        <f t="shared" si="171"/>
        <v>2129681</v>
      </c>
      <c r="G482" s="5">
        <f t="shared" si="171"/>
        <v>2847300</v>
      </c>
    </row>
    <row r="483" spans="1:7" ht="12.95" customHeight="1">
      <c r="B483" s="48"/>
      <c r="C483" s="24"/>
      <c r="D483" s="53"/>
      <c r="E483" s="47"/>
      <c r="F483" s="108"/>
      <c r="G483" s="53"/>
    </row>
    <row r="484" spans="1:7" ht="14.1" customHeight="1">
      <c r="B484" s="48">
        <v>3</v>
      </c>
      <c r="C484" s="24" t="s">
        <v>32</v>
      </c>
      <c r="D484" s="7"/>
      <c r="E484" s="47"/>
      <c r="F484" s="64"/>
      <c r="G484" s="53"/>
    </row>
    <row r="485" spans="1:7" ht="14.1" customHeight="1">
      <c r="B485" s="49">
        <v>3.101</v>
      </c>
      <c r="C485" s="44" t="s">
        <v>33</v>
      </c>
      <c r="D485" s="53"/>
      <c r="E485" s="47"/>
      <c r="F485" s="47"/>
      <c r="G485" s="53"/>
    </row>
    <row r="486" spans="1:7" ht="14.1" customHeight="1">
      <c r="B486" s="48">
        <v>60</v>
      </c>
      <c r="C486" s="24" t="s">
        <v>34</v>
      </c>
      <c r="D486" s="53"/>
      <c r="E486" s="53"/>
      <c r="F486" s="53"/>
      <c r="G486" s="53"/>
    </row>
    <row r="487" spans="1:7" ht="14.1" customHeight="1">
      <c r="B487" s="48" t="s">
        <v>171</v>
      </c>
      <c r="C487" s="24" t="s">
        <v>170</v>
      </c>
      <c r="D487" s="9">
        <v>0</v>
      </c>
      <c r="E487" s="17">
        <v>215599</v>
      </c>
      <c r="F487" s="9">
        <v>0</v>
      </c>
      <c r="G487" s="3">
        <v>0</v>
      </c>
    </row>
    <row r="488" spans="1:7" ht="14.1" customHeight="1">
      <c r="A488" s="60"/>
      <c r="B488" s="72" t="s">
        <v>20</v>
      </c>
      <c r="C488" s="60" t="s">
        <v>68</v>
      </c>
      <c r="D488" s="17">
        <v>400750</v>
      </c>
      <c r="E488" s="7">
        <v>592500</v>
      </c>
      <c r="F488" s="7">
        <v>592500</v>
      </c>
      <c r="G488" s="9">
        <v>0</v>
      </c>
    </row>
    <row r="489" spans="1:7" ht="14.1" customHeight="1">
      <c r="A489" s="60"/>
      <c r="B489" s="72" t="s">
        <v>21</v>
      </c>
      <c r="C489" s="60" t="s">
        <v>68</v>
      </c>
      <c r="D489" s="17">
        <v>198813</v>
      </c>
      <c r="E489" s="3">
        <v>0</v>
      </c>
      <c r="F489" s="3">
        <v>0</v>
      </c>
      <c r="G489" s="9">
        <v>0</v>
      </c>
    </row>
    <row r="490" spans="1:7" ht="14.1" customHeight="1">
      <c r="A490" s="60"/>
      <c r="B490" s="72"/>
      <c r="C490" s="60"/>
      <c r="D490" s="17"/>
      <c r="E490" s="7"/>
      <c r="F490" s="7"/>
      <c r="G490" s="17"/>
    </row>
    <row r="491" spans="1:7" ht="14.1" customHeight="1">
      <c r="A491" s="60"/>
      <c r="B491" s="72">
        <v>61</v>
      </c>
      <c r="C491" s="24" t="s">
        <v>170</v>
      </c>
      <c r="D491" s="17"/>
      <c r="E491" s="7"/>
      <c r="F491" s="7"/>
      <c r="G491" s="17"/>
    </row>
    <row r="492" spans="1:7" ht="14.1" customHeight="1">
      <c r="A492" s="60"/>
      <c r="B492" s="72" t="s">
        <v>176</v>
      </c>
      <c r="C492" s="52" t="s">
        <v>120</v>
      </c>
      <c r="D492" s="9">
        <v>0</v>
      </c>
      <c r="E492" s="3">
        <v>0</v>
      </c>
      <c r="F492" s="3">
        <v>0</v>
      </c>
      <c r="G492" s="7">
        <v>169917</v>
      </c>
    </row>
    <row r="493" spans="1:7" ht="14.1" customHeight="1">
      <c r="A493" s="60" t="s">
        <v>5</v>
      </c>
      <c r="B493" s="72">
        <v>61</v>
      </c>
      <c r="C493" s="24" t="s">
        <v>170</v>
      </c>
      <c r="D493" s="12">
        <f>D492</f>
        <v>0</v>
      </c>
      <c r="E493" s="12">
        <f t="shared" ref="E493:G493" si="172">E492</f>
        <v>0</v>
      </c>
      <c r="F493" s="12">
        <f t="shared" si="172"/>
        <v>0</v>
      </c>
      <c r="G493" s="13">
        <f t="shared" si="172"/>
        <v>169917</v>
      </c>
    </row>
    <row r="494" spans="1:7" ht="14.1" customHeight="1">
      <c r="A494" s="60"/>
      <c r="B494" s="72"/>
      <c r="C494" s="24"/>
      <c r="D494" s="14"/>
      <c r="E494" s="14"/>
      <c r="F494" s="14"/>
      <c r="G494" s="14"/>
    </row>
    <row r="495" spans="1:7" ht="14.1" customHeight="1">
      <c r="A495" s="60"/>
      <c r="B495" s="72">
        <v>62</v>
      </c>
      <c r="C495" s="24" t="s">
        <v>68</v>
      </c>
      <c r="D495" s="17"/>
      <c r="E495" s="7"/>
      <c r="F495" s="7"/>
      <c r="G495" s="17"/>
    </row>
    <row r="496" spans="1:7" ht="14.1" customHeight="1">
      <c r="A496" s="60"/>
      <c r="B496" s="72" t="s">
        <v>262</v>
      </c>
      <c r="C496" s="52" t="s">
        <v>120</v>
      </c>
      <c r="D496" s="9">
        <v>0</v>
      </c>
      <c r="E496" s="3">
        <v>0</v>
      </c>
      <c r="F496" s="3">
        <v>0</v>
      </c>
      <c r="G496" s="7">
        <v>620000</v>
      </c>
    </row>
    <row r="497" spans="1:7" ht="14.1" customHeight="1">
      <c r="A497" s="60" t="s">
        <v>5</v>
      </c>
      <c r="B497" s="72">
        <v>62</v>
      </c>
      <c r="C497" s="24" t="s">
        <v>68</v>
      </c>
      <c r="D497" s="12">
        <f>D496</f>
        <v>0</v>
      </c>
      <c r="E497" s="12">
        <f t="shared" ref="E497:G497" si="173">E496</f>
        <v>0</v>
      </c>
      <c r="F497" s="12">
        <f t="shared" si="173"/>
        <v>0</v>
      </c>
      <c r="G497" s="13">
        <f t="shared" si="173"/>
        <v>620000</v>
      </c>
    </row>
    <row r="498" spans="1:7" ht="14.1" customHeight="1">
      <c r="A498" s="60" t="s">
        <v>5</v>
      </c>
      <c r="B498" s="72">
        <v>60</v>
      </c>
      <c r="C498" s="60" t="s">
        <v>34</v>
      </c>
      <c r="D498" s="13">
        <f>SUM(D487:D489)+D493+D497</f>
        <v>599563</v>
      </c>
      <c r="E498" s="13">
        <f t="shared" ref="E498:G498" si="174">SUM(E487:E489)+E493+E497</f>
        <v>808099</v>
      </c>
      <c r="F498" s="13">
        <f t="shared" si="174"/>
        <v>592500</v>
      </c>
      <c r="G498" s="13">
        <f t="shared" si="174"/>
        <v>789917</v>
      </c>
    </row>
    <row r="499" spans="1:7" ht="14.1" customHeight="1">
      <c r="A499" s="60" t="s">
        <v>5</v>
      </c>
      <c r="B499" s="103">
        <v>3.101</v>
      </c>
      <c r="C499" s="104" t="s">
        <v>33</v>
      </c>
      <c r="D499" s="13">
        <f t="shared" ref="D499:F499" si="175">D498</f>
        <v>599563</v>
      </c>
      <c r="E499" s="13">
        <f t="shared" si="175"/>
        <v>808099</v>
      </c>
      <c r="F499" s="13">
        <f t="shared" si="175"/>
        <v>592500</v>
      </c>
      <c r="G499" s="13">
        <f t="shared" ref="G499" si="176">G498</f>
        <v>789917</v>
      </c>
    </row>
    <row r="500" spans="1:7">
      <c r="A500" s="60"/>
      <c r="B500" s="103"/>
      <c r="C500" s="104"/>
      <c r="D500" s="53"/>
      <c r="E500" s="47"/>
      <c r="F500" s="47"/>
      <c r="G500" s="47"/>
    </row>
    <row r="501" spans="1:7" ht="13.9" customHeight="1">
      <c r="A501" s="60"/>
      <c r="B501" s="103">
        <v>3.1019999999999999</v>
      </c>
      <c r="C501" s="104" t="s">
        <v>56</v>
      </c>
      <c r="D501" s="53"/>
      <c r="E501" s="47"/>
      <c r="F501" s="47"/>
      <c r="G501" s="47"/>
    </row>
    <row r="502" spans="1:7">
      <c r="A502" s="60"/>
      <c r="B502" s="72">
        <v>60</v>
      </c>
      <c r="C502" s="60" t="s">
        <v>34</v>
      </c>
      <c r="D502" s="53"/>
      <c r="E502" s="47"/>
      <c r="F502" s="47"/>
      <c r="G502" s="47"/>
    </row>
    <row r="503" spans="1:7" ht="14.45" customHeight="1">
      <c r="B503" s="48" t="s">
        <v>171</v>
      </c>
      <c r="C503" s="52" t="s">
        <v>172</v>
      </c>
      <c r="D503" s="3">
        <v>0</v>
      </c>
      <c r="E503" s="7">
        <v>13099</v>
      </c>
      <c r="F503" s="3">
        <v>0</v>
      </c>
      <c r="G503" s="3">
        <v>0</v>
      </c>
    </row>
    <row r="504" spans="1:7" ht="26.25" customHeight="1">
      <c r="B504" s="48" t="s">
        <v>20</v>
      </c>
      <c r="C504" s="52" t="s">
        <v>173</v>
      </c>
      <c r="D504" s="3">
        <v>0</v>
      </c>
      <c r="E504" s="7">
        <v>19830</v>
      </c>
      <c r="F504" s="3">
        <v>0</v>
      </c>
      <c r="G504" s="3">
        <v>0</v>
      </c>
    </row>
    <row r="505" spans="1:7" ht="26.25" customHeight="1">
      <c r="B505" s="48" t="s">
        <v>21</v>
      </c>
      <c r="C505" s="24" t="s">
        <v>174</v>
      </c>
      <c r="D505" s="3">
        <v>0</v>
      </c>
      <c r="E505" s="7">
        <v>6345</v>
      </c>
      <c r="F505" s="7">
        <v>6345</v>
      </c>
      <c r="G505" s="3">
        <v>0</v>
      </c>
    </row>
    <row r="506" spans="1:7" ht="14.45" customHeight="1">
      <c r="B506" s="48" t="s">
        <v>36</v>
      </c>
      <c r="C506" s="24" t="s">
        <v>214</v>
      </c>
      <c r="D506" s="14">
        <v>1750</v>
      </c>
      <c r="E506" s="7">
        <v>1750</v>
      </c>
      <c r="F506" s="7">
        <v>1750</v>
      </c>
      <c r="G506" s="9">
        <v>0</v>
      </c>
    </row>
    <row r="507" spans="1:7" ht="26.25" customHeight="1">
      <c r="A507" s="60"/>
      <c r="B507" s="72" t="s">
        <v>213</v>
      </c>
      <c r="C507" s="60" t="s">
        <v>247</v>
      </c>
      <c r="D507" s="14">
        <v>80000</v>
      </c>
      <c r="E507" s="7">
        <v>75000</v>
      </c>
      <c r="F507" s="7">
        <v>75000</v>
      </c>
      <c r="G507" s="4">
        <v>0</v>
      </c>
    </row>
    <row r="508" spans="1:7" ht="26.25" customHeight="1">
      <c r="A508" s="60"/>
      <c r="B508" s="72" t="s">
        <v>66</v>
      </c>
      <c r="C508" s="60" t="s">
        <v>248</v>
      </c>
      <c r="D508" s="14">
        <v>25812</v>
      </c>
      <c r="E508" s="7">
        <v>25500</v>
      </c>
      <c r="F508" s="7">
        <v>25500</v>
      </c>
      <c r="G508" s="4">
        <v>0</v>
      </c>
    </row>
    <row r="509" spans="1:7" s="63" customFormat="1">
      <c r="A509" s="60"/>
      <c r="B509" s="72"/>
      <c r="C509" s="60"/>
      <c r="D509" s="14"/>
      <c r="E509" s="7"/>
      <c r="F509" s="7"/>
      <c r="G509" s="14"/>
    </row>
    <row r="510" spans="1:7" s="63" customFormat="1">
      <c r="A510" s="60"/>
      <c r="B510" s="72">
        <v>62</v>
      </c>
      <c r="C510" s="52" t="s">
        <v>172</v>
      </c>
      <c r="D510" s="14"/>
      <c r="E510" s="7"/>
      <c r="F510" s="7"/>
      <c r="G510" s="14"/>
    </row>
    <row r="511" spans="1:7" ht="14.1" customHeight="1">
      <c r="A511" s="60"/>
      <c r="B511" s="72" t="s">
        <v>262</v>
      </c>
      <c r="C511" s="52" t="s">
        <v>120</v>
      </c>
      <c r="D511" s="9">
        <v>0</v>
      </c>
      <c r="E511" s="3">
        <v>0</v>
      </c>
      <c r="F511" s="3">
        <v>0</v>
      </c>
      <c r="G511" s="7">
        <v>10325</v>
      </c>
    </row>
    <row r="512" spans="1:7" ht="14.1" customHeight="1">
      <c r="A512" s="60" t="s">
        <v>5</v>
      </c>
      <c r="B512" s="72">
        <v>62</v>
      </c>
      <c r="C512" s="52" t="s">
        <v>172</v>
      </c>
      <c r="D512" s="12">
        <f>D511</f>
        <v>0</v>
      </c>
      <c r="E512" s="12">
        <f t="shared" ref="E512" si="177">E511</f>
        <v>0</v>
      </c>
      <c r="F512" s="12">
        <f t="shared" ref="F512" si="178">F511</f>
        <v>0</v>
      </c>
      <c r="G512" s="13">
        <f t="shared" ref="G512" si="179">G511</f>
        <v>10325</v>
      </c>
    </row>
    <row r="513" spans="1:7" ht="10.5" customHeight="1">
      <c r="A513" s="60"/>
      <c r="B513" s="72"/>
      <c r="C513" s="52"/>
      <c r="D513" s="14"/>
      <c r="E513" s="14"/>
      <c r="F513" s="14"/>
      <c r="G513" s="14"/>
    </row>
    <row r="514" spans="1:7" s="63" customFormat="1" ht="25.5">
      <c r="A514" s="60"/>
      <c r="B514" s="72">
        <v>63</v>
      </c>
      <c r="C514" s="52" t="s">
        <v>173</v>
      </c>
      <c r="D514" s="14"/>
      <c r="E514" s="7"/>
      <c r="F514" s="7"/>
      <c r="G514" s="14"/>
    </row>
    <row r="515" spans="1:7" ht="14.1" customHeight="1">
      <c r="A515" s="60"/>
      <c r="B515" s="72" t="s">
        <v>387</v>
      </c>
      <c r="C515" s="52" t="s">
        <v>120</v>
      </c>
      <c r="D515" s="9">
        <v>0</v>
      </c>
      <c r="E515" s="3">
        <v>0</v>
      </c>
      <c r="F515" s="3">
        <v>0</v>
      </c>
      <c r="G515" s="7">
        <v>15626</v>
      </c>
    </row>
    <row r="516" spans="1:7" ht="25.5">
      <c r="A516" s="60" t="s">
        <v>5</v>
      </c>
      <c r="B516" s="72">
        <v>63</v>
      </c>
      <c r="C516" s="52" t="s">
        <v>173</v>
      </c>
      <c r="D516" s="12">
        <f>D515</f>
        <v>0</v>
      </c>
      <c r="E516" s="12">
        <f t="shared" ref="E516:G516" si="180">E515</f>
        <v>0</v>
      </c>
      <c r="F516" s="12">
        <f t="shared" si="180"/>
        <v>0</v>
      </c>
      <c r="G516" s="13">
        <f t="shared" si="180"/>
        <v>15626</v>
      </c>
    </row>
    <row r="517" spans="1:7" ht="9.75" customHeight="1">
      <c r="A517" s="60"/>
      <c r="B517" s="72"/>
      <c r="C517" s="52"/>
      <c r="D517" s="14"/>
      <c r="E517" s="14"/>
      <c r="F517" s="14"/>
      <c r="G517" s="14"/>
    </row>
    <row r="518" spans="1:7" s="63" customFormat="1" ht="25.5">
      <c r="A518" s="60"/>
      <c r="B518" s="72">
        <v>64</v>
      </c>
      <c r="C518" s="52" t="s">
        <v>174</v>
      </c>
      <c r="D518" s="14"/>
      <c r="E518" s="7"/>
      <c r="F518" s="7"/>
      <c r="G518" s="14"/>
    </row>
    <row r="519" spans="1:7" ht="14.1" customHeight="1">
      <c r="A519" s="60"/>
      <c r="B519" s="72" t="s">
        <v>388</v>
      </c>
      <c r="C519" s="52" t="s">
        <v>120</v>
      </c>
      <c r="D519" s="9">
        <v>0</v>
      </c>
      <c r="E519" s="3">
        <v>0</v>
      </c>
      <c r="F519" s="3">
        <v>0</v>
      </c>
      <c r="G519" s="7">
        <v>4860</v>
      </c>
    </row>
    <row r="520" spans="1:7" ht="25.5">
      <c r="A520" s="60" t="s">
        <v>5</v>
      </c>
      <c r="B520" s="72">
        <v>64</v>
      </c>
      <c r="C520" s="52" t="s">
        <v>174</v>
      </c>
      <c r="D520" s="12">
        <f>D519</f>
        <v>0</v>
      </c>
      <c r="E520" s="12">
        <f t="shared" ref="E520:G520" si="181">E519</f>
        <v>0</v>
      </c>
      <c r="F520" s="12">
        <f t="shared" si="181"/>
        <v>0</v>
      </c>
      <c r="G520" s="13">
        <f t="shared" si="181"/>
        <v>4860</v>
      </c>
    </row>
    <row r="521" spans="1:7" ht="10.5" customHeight="1">
      <c r="A521" s="60"/>
      <c r="B521" s="72"/>
      <c r="C521" s="52"/>
      <c r="D521" s="14"/>
      <c r="E521" s="14"/>
      <c r="F521" s="14"/>
      <c r="G521" s="14"/>
    </row>
    <row r="522" spans="1:7" s="63" customFormat="1">
      <c r="A522" s="60"/>
      <c r="B522" s="72">
        <v>65</v>
      </c>
      <c r="C522" s="52" t="s">
        <v>214</v>
      </c>
      <c r="D522" s="14"/>
      <c r="E522" s="7"/>
      <c r="F522" s="7"/>
      <c r="G522" s="14"/>
    </row>
    <row r="523" spans="1:7" ht="14.1" customHeight="1">
      <c r="A523" s="60"/>
      <c r="B523" s="72" t="s">
        <v>425</v>
      </c>
      <c r="C523" s="52" t="s">
        <v>120</v>
      </c>
      <c r="D523" s="9">
        <v>0</v>
      </c>
      <c r="E523" s="3">
        <v>0</v>
      </c>
      <c r="F523" s="3">
        <v>0</v>
      </c>
      <c r="G523" s="7">
        <v>1750</v>
      </c>
    </row>
    <row r="524" spans="1:7" ht="14.1" customHeight="1">
      <c r="A524" s="60" t="s">
        <v>5</v>
      </c>
      <c r="B524" s="72">
        <v>65</v>
      </c>
      <c r="C524" s="52" t="s">
        <v>214</v>
      </c>
      <c r="D524" s="12">
        <f>D523</f>
        <v>0</v>
      </c>
      <c r="E524" s="12">
        <f t="shared" ref="E524:G524" si="182">E523</f>
        <v>0</v>
      </c>
      <c r="F524" s="12">
        <f t="shared" si="182"/>
        <v>0</v>
      </c>
      <c r="G524" s="13">
        <f t="shared" si="182"/>
        <v>1750</v>
      </c>
    </row>
    <row r="525" spans="1:7" ht="14.1" customHeight="1">
      <c r="A525" s="60"/>
      <c r="B525" s="72"/>
      <c r="C525" s="52"/>
      <c r="D525" s="14"/>
      <c r="E525" s="14"/>
      <c r="F525" s="14"/>
      <c r="G525" s="14"/>
    </row>
    <row r="526" spans="1:7" s="63" customFormat="1" ht="25.5">
      <c r="A526" s="60"/>
      <c r="B526" s="72">
        <v>66</v>
      </c>
      <c r="C526" s="62" t="s">
        <v>426</v>
      </c>
      <c r="D526" s="14"/>
      <c r="E526" s="7"/>
      <c r="F526" s="7"/>
      <c r="G526" s="14"/>
    </row>
    <row r="527" spans="1:7" ht="14.1" customHeight="1">
      <c r="A527" s="57"/>
      <c r="B527" s="155" t="s">
        <v>427</v>
      </c>
      <c r="C527" s="156" t="s">
        <v>120</v>
      </c>
      <c r="D527" s="10">
        <v>0</v>
      </c>
      <c r="E527" s="1">
        <v>0</v>
      </c>
      <c r="F527" s="1">
        <v>0</v>
      </c>
      <c r="G527" s="8">
        <v>85000</v>
      </c>
    </row>
    <row r="528" spans="1:7" ht="25.5">
      <c r="A528" s="60" t="s">
        <v>5</v>
      </c>
      <c r="B528" s="72">
        <v>66</v>
      </c>
      <c r="C528" s="52" t="s">
        <v>426</v>
      </c>
      <c r="D528" s="10">
        <f>D527</f>
        <v>0</v>
      </c>
      <c r="E528" s="10">
        <f t="shared" ref="E528:G528" si="183">E527</f>
        <v>0</v>
      </c>
      <c r="F528" s="10">
        <f t="shared" si="183"/>
        <v>0</v>
      </c>
      <c r="G528" s="15">
        <f t="shared" si="183"/>
        <v>85000</v>
      </c>
    </row>
    <row r="529" spans="1:7" ht="14.1" customHeight="1">
      <c r="A529" s="60"/>
      <c r="B529" s="72"/>
      <c r="C529" s="52"/>
      <c r="D529" s="14"/>
      <c r="E529" s="14"/>
      <c r="F529" s="14"/>
      <c r="G529" s="14"/>
    </row>
    <row r="530" spans="1:7" s="63" customFormat="1" ht="25.5">
      <c r="A530" s="60"/>
      <c r="B530" s="72">
        <v>67</v>
      </c>
      <c r="C530" s="52" t="s">
        <v>248</v>
      </c>
      <c r="D530" s="14"/>
      <c r="E530" s="7"/>
      <c r="F530" s="7"/>
      <c r="G530" s="14"/>
    </row>
    <row r="531" spans="1:7" ht="14.1" customHeight="1">
      <c r="A531" s="60"/>
      <c r="B531" s="72" t="s">
        <v>159</v>
      </c>
      <c r="C531" s="52" t="s">
        <v>120</v>
      </c>
      <c r="D531" s="9">
        <v>0</v>
      </c>
      <c r="E531" s="3">
        <v>0</v>
      </c>
      <c r="F531" s="3">
        <v>0</v>
      </c>
      <c r="G531" s="7">
        <v>25500</v>
      </c>
    </row>
    <row r="532" spans="1:7" ht="25.5">
      <c r="A532" s="60" t="s">
        <v>5</v>
      </c>
      <c r="B532" s="72">
        <v>67</v>
      </c>
      <c r="C532" s="52" t="s">
        <v>248</v>
      </c>
      <c r="D532" s="12">
        <f>D531</f>
        <v>0</v>
      </c>
      <c r="E532" s="12">
        <f t="shared" ref="E532:G532" si="184">E531</f>
        <v>0</v>
      </c>
      <c r="F532" s="12">
        <f t="shared" si="184"/>
        <v>0</v>
      </c>
      <c r="G532" s="13">
        <f t="shared" si="184"/>
        <v>25500</v>
      </c>
    </row>
    <row r="533" spans="1:7" ht="14.45" customHeight="1">
      <c r="A533" s="24" t="s">
        <v>5</v>
      </c>
      <c r="B533" s="48">
        <v>60</v>
      </c>
      <c r="C533" s="24" t="s">
        <v>34</v>
      </c>
      <c r="D533" s="8">
        <f>SUM(D503:D508)+D512+D516+D520+D524+D528+D532</f>
        <v>107562</v>
      </c>
      <c r="E533" s="8">
        <f t="shared" ref="E533:G533" si="185">SUM(E503:E508)+E512+E516+E520+E524+E528+E532</f>
        <v>141524</v>
      </c>
      <c r="F533" s="8">
        <f t="shared" si="185"/>
        <v>108595</v>
      </c>
      <c r="G533" s="8">
        <f t="shared" si="185"/>
        <v>143061</v>
      </c>
    </row>
    <row r="534" spans="1:7" ht="14.45" customHeight="1">
      <c r="A534" s="24" t="s">
        <v>5</v>
      </c>
      <c r="B534" s="49">
        <v>3.1019999999999999</v>
      </c>
      <c r="C534" s="44" t="s">
        <v>56</v>
      </c>
      <c r="D534" s="8">
        <f>D533</f>
        <v>107562</v>
      </c>
      <c r="E534" s="8">
        <f t="shared" ref="E534:F534" si="186">E533</f>
        <v>141524</v>
      </c>
      <c r="F534" s="8">
        <f t="shared" si="186"/>
        <v>108595</v>
      </c>
      <c r="G534" s="8">
        <f t="shared" ref="G534" si="187">G533</f>
        <v>143061</v>
      </c>
    </row>
    <row r="535" spans="1:7" ht="13.5" customHeight="1">
      <c r="B535" s="49"/>
      <c r="C535" s="44"/>
      <c r="D535" s="7"/>
      <c r="E535" s="3"/>
      <c r="F535" s="3"/>
      <c r="G535" s="7"/>
    </row>
    <row r="536" spans="1:7" ht="14.45" customHeight="1">
      <c r="B536" s="49">
        <v>3.7890000000000001</v>
      </c>
      <c r="C536" s="22" t="s">
        <v>303</v>
      </c>
      <c r="D536" s="7"/>
      <c r="E536" s="3"/>
      <c r="F536" s="3"/>
      <c r="G536" s="7"/>
    </row>
    <row r="537" spans="1:7" ht="14.45" customHeight="1">
      <c r="B537" s="48">
        <v>60</v>
      </c>
      <c r="C537" s="24" t="s">
        <v>34</v>
      </c>
      <c r="D537" s="7"/>
      <c r="E537" s="3"/>
      <c r="F537" s="3"/>
      <c r="G537" s="7"/>
    </row>
    <row r="538" spans="1:7" ht="14.45" customHeight="1">
      <c r="B538" s="48" t="s">
        <v>171</v>
      </c>
      <c r="C538" s="24" t="s">
        <v>170</v>
      </c>
      <c r="D538" s="9">
        <v>0</v>
      </c>
      <c r="E538" s="17">
        <v>1</v>
      </c>
      <c r="F538" s="17">
        <v>1</v>
      </c>
      <c r="G538" s="3">
        <v>0</v>
      </c>
    </row>
    <row r="539" spans="1:7" ht="26.25" customHeight="1">
      <c r="B539" s="48" t="s">
        <v>20</v>
      </c>
      <c r="C539" s="52" t="s">
        <v>173</v>
      </c>
      <c r="D539" s="3">
        <v>0</v>
      </c>
      <c r="E539" s="7">
        <v>1</v>
      </c>
      <c r="F539" s="7">
        <v>1</v>
      </c>
      <c r="G539" s="3">
        <v>0</v>
      </c>
    </row>
    <row r="540" spans="1:7" ht="26.25" customHeight="1">
      <c r="B540" s="48" t="s">
        <v>21</v>
      </c>
      <c r="C540" s="24" t="s">
        <v>174</v>
      </c>
      <c r="D540" s="3">
        <v>0</v>
      </c>
      <c r="E540" s="7">
        <v>1</v>
      </c>
      <c r="F540" s="7">
        <v>1</v>
      </c>
      <c r="G540" s="3">
        <v>0</v>
      </c>
    </row>
    <row r="541" spans="1:7" ht="14.85" customHeight="1">
      <c r="B541" s="48" t="s">
        <v>304</v>
      </c>
      <c r="C541" s="52" t="s">
        <v>172</v>
      </c>
      <c r="D541" s="4">
        <v>0</v>
      </c>
      <c r="E541" s="7">
        <v>1</v>
      </c>
      <c r="F541" s="7">
        <v>1</v>
      </c>
      <c r="G541" s="4">
        <v>0</v>
      </c>
    </row>
    <row r="542" spans="1:7" ht="14.85" customHeight="1">
      <c r="B542" s="48"/>
      <c r="C542" s="52"/>
      <c r="D542" s="4"/>
      <c r="E542" s="3"/>
      <c r="F542" s="3"/>
      <c r="G542" s="54"/>
    </row>
    <row r="543" spans="1:7" ht="14.1" customHeight="1">
      <c r="A543" s="60"/>
      <c r="B543" s="72">
        <v>61</v>
      </c>
      <c r="C543" s="24" t="s">
        <v>170</v>
      </c>
      <c r="D543" s="17"/>
      <c r="E543" s="7"/>
      <c r="F543" s="7"/>
      <c r="G543" s="17"/>
    </row>
    <row r="544" spans="1:7" ht="14.1" customHeight="1">
      <c r="A544" s="60"/>
      <c r="B544" s="72" t="s">
        <v>176</v>
      </c>
      <c r="C544" s="52" t="s">
        <v>120</v>
      </c>
      <c r="D544" s="9">
        <v>0</v>
      </c>
      <c r="E544" s="3">
        <v>0</v>
      </c>
      <c r="F544" s="3">
        <v>0</v>
      </c>
      <c r="G544" s="7">
        <v>10927</v>
      </c>
    </row>
    <row r="545" spans="1:7" ht="14.1" customHeight="1">
      <c r="A545" s="60" t="s">
        <v>5</v>
      </c>
      <c r="B545" s="72">
        <v>61</v>
      </c>
      <c r="C545" s="60" t="s">
        <v>170</v>
      </c>
      <c r="D545" s="12">
        <f>D544</f>
        <v>0</v>
      </c>
      <c r="E545" s="12">
        <f t="shared" ref="E545:G545" si="188">E544</f>
        <v>0</v>
      </c>
      <c r="F545" s="12">
        <f t="shared" si="188"/>
        <v>0</v>
      </c>
      <c r="G545" s="13">
        <f t="shared" si="188"/>
        <v>10927</v>
      </c>
    </row>
    <row r="546" spans="1:7" ht="14.1" customHeight="1">
      <c r="A546" s="60"/>
      <c r="B546" s="72"/>
      <c r="C546" s="24"/>
      <c r="D546" s="14"/>
      <c r="E546" s="14"/>
      <c r="F546" s="14"/>
      <c r="G546" s="14"/>
    </row>
    <row r="547" spans="1:7" s="63" customFormat="1">
      <c r="A547" s="60"/>
      <c r="B547" s="72">
        <v>62</v>
      </c>
      <c r="C547" s="52" t="s">
        <v>172</v>
      </c>
      <c r="D547" s="14"/>
      <c r="E547" s="7"/>
      <c r="F547" s="7"/>
      <c r="G547" s="14"/>
    </row>
    <row r="548" spans="1:7" ht="14.1" customHeight="1">
      <c r="A548" s="60"/>
      <c r="B548" s="72" t="s">
        <v>262</v>
      </c>
      <c r="C548" s="62" t="s">
        <v>120</v>
      </c>
      <c r="D548" s="9">
        <v>0</v>
      </c>
      <c r="E548" s="3">
        <v>0</v>
      </c>
      <c r="F548" s="3">
        <v>0</v>
      </c>
      <c r="G548" s="7">
        <v>664</v>
      </c>
    </row>
    <row r="549" spans="1:7" ht="14.1" customHeight="1">
      <c r="A549" s="60" t="s">
        <v>5</v>
      </c>
      <c r="B549" s="72">
        <v>62</v>
      </c>
      <c r="C549" s="62" t="s">
        <v>172</v>
      </c>
      <c r="D549" s="12">
        <f>D548</f>
        <v>0</v>
      </c>
      <c r="E549" s="12">
        <f t="shared" ref="E549:G549" si="189">E548</f>
        <v>0</v>
      </c>
      <c r="F549" s="12">
        <f t="shared" si="189"/>
        <v>0</v>
      </c>
      <c r="G549" s="13">
        <f t="shared" si="189"/>
        <v>664</v>
      </c>
    </row>
    <row r="550" spans="1:7" s="63" customFormat="1" ht="14.1" customHeight="1">
      <c r="A550" s="60"/>
      <c r="B550" s="72"/>
      <c r="C550" s="62"/>
      <c r="D550" s="14"/>
      <c r="E550" s="14"/>
      <c r="F550" s="14"/>
      <c r="G550" s="14"/>
    </row>
    <row r="551" spans="1:7" s="63" customFormat="1" ht="28.5" customHeight="1">
      <c r="A551" s="60"/>
      <c r="B551" s="72">
        <v>63</v>
      </c>
      <c r="C551" s="62" t="s">
        <v>173</v>
      </c>
      <c r="D551" s="14"/>
      <c r="E551" s="7"/>
      <c r="F551" s="7"/>
      <c r="G551" s="14"/>
    </row>
    <row r="552" spans="1:7" ht="14.1" customHeight="1">
      <c r="A552" s="60"/>
      <c r="B552" s="72" t="s">
        <v>387</v>
      </c>
      <c r="C552" s="52" t="s">
        <v>120</v>
      </c>
      <c r="D552" s="9">
        <v>0</v>
      </c>
      <c r="E552" s="3">
        <v>0</v>
      </c>
      <c r="F552" s="3">
        <v>0</v>
      </c>
      <c r="G552" s="7">
        <v>1004</v>
      </c>
    </row>
    <row r="553" spans="1:7" ht="27" customHeight="1">
      <c r="A553" s="60" t="s">
        <v>5</v>
      </c>
      <c r="B553" s="72">
        <v>63</v>
      </c>
      <c r="C553" s="52" t="s">
        <v>173</v>
      </c>
      <c r="D553" s="12">
        <f>D552</f>
        <v>0</v>
      </c>
      <c r="E553" s="12">
        <f t="shared" ref="E553:G553" si="190">E552</f>
        <v>0</v>
      </c>
      <c r="F553" s="12">
        <f t="shared" si="190"/>
        <v>0</v>
      </c>
      <c r="G553" s="13">
        <f t="shared" si="190"/>
        <v>1004</v>
      </c>
    </row>
    <row r="554" spans="1:7" s="63" customFormat="1" ht="14.1" customHeight="1">
      <c r="A554" s="60"/>
      <c r="B554" s="72"/>
      <c r="C554" s="62"/>
      <c r="D554" s="14"/>
      <c r="E554" s="14"/>
      <c r="F554" s="14"/>
      <c r="G554" s="14"/>
    </row>
    <row r="555" spans="1:7" s="63" customFormat="1" ht="27.75" customHeight="1">
      <c r="A555" s="60"/>
      <c r="B555" s="72">
        <v>64</v>
      </c>
      <c r="C555" s="62" t="s">
        <v>174</v>
      </c>
      <c r="D555" s="14"/>
      <c r="E555" s="7"/>
      <c r="F555" s="7"/>
      <c r="G555" s="14"/>
    </row>
    <row r="556" spans="1:7" ht="14.1" customHeight="1">
      <c r="A556" s="60"/>
      <c r="B556" s="72" t="s">
        <v>388</v>
      </c>
      <c r="C556" s="62" t="s">
        <v>120</v>
      </c>
      <c r="D556" s="9">
        <v>0</v>
      </c>
      <c r="E556" s="3">
        <v>0</v>
      </c>
      <c r="F556" s="3">
        <v>0</v>
      </c>
      <c r="G556" s="7">
        <v>314</v>
      </c>
    </row>
    <row r="557" spans="1:7" ht="27" customHeight="1">
      <c r="A557" s="60" t="s">
        <v>5</v>
      </c>
      <c r="B557" s="72">
        <v>64</v>
      </c>
      <c r="C557" s="62" t="s">
        <v>174</v>
      </c>
      <c r="D557" s="12">
        <f>D556</f>
        <v>0</v>
      </c>
      <c r="E557" s="12">
        <f t="shared" ref="E557:G557" si="191">E556</f>
        <v>0</v>
      </c>
      <c r="F557" s="12">
        <f t="shared" si="191"/>
        <v>0</v>
      </c>
      <c r="G557" s="13">
        <f t="shared" si="191"/>
        <v>314</v>
      </c>
    </row>
    <row r="558" spans="1:7" ht="14.45" customHeight="1">
      <c r="A558" s="60" t="s">
        <v>5</v>
      </c>
      <c r="B558" s="72">
        <v>60</v>
      </c>
      <c r="C558" s="60" t="s">
        <v>34</v>
      </c>
      <c r="D558" s="1">
        <f>SUM(D538:D541)+D545+D549+D553+D557</f>
        <v>0</v>
      </c>
      <c r="E558" s="8">
        <f t="shared" ref="E558:G558" si="192">SUM(E538:E541)+E545+E549+E553+E557</f>
        <v>4</v>
      </c>
      <c r="F558" s="8">
        <f t="shared" si="192"/>
        <v>4</v>
      </c>
      <c r="G558" s="8">
        <f t="shared" si="192"/>
        <v>12909</v>
      </c>
    </row>
    <row r="559" spans="1:7" ht="14.45" customHeight="1">
      <c r="A559" s="60" t="s">
        <v>5</v>
      </c>
      <c r="B559" s="103">
        <v>3.7890000000000001</v>
      </c>
      <c r="C559" s="22" t="s">
        <v>303</v>
      </c>
      <c r="D559" s="2">
        <f>D558</f>
        <v>0</v>
      </c>
      <c r="E559" s="5">
        <f t="shared" ref="E559" si="193">E558</f>
        <v>4</v>
      </c>
      <c r="F559" s="5">
        <f t="shared" ref="F559:G559" si="194">F558</f>
        <v>4</v>
      </c>
      <c r="G559" s="5">
        <f t="shared" si="194"/>
        <v>12909</v>
      </c>
    </row>
    <row r="560" spans="1:7">
      <c r="A560" s="60"/>
      <c r="B560" s="103"/>
      <c r="C560" s="104"/>
      <c r="D560" s="7"/>
      <c r="E560" s="3"/>
      <c r="F560" s="3"/>
      <c r="G560" s="7"/>
    </row>
    <row r="561" spans="1:7" ht="14.45" customHeight="1">
      <c r="A561" s="60"/>
      <c r="B561" s="103">
        <v>3.7959999999999998</v>
      </c>
      <c r="C561" s="22" t="s">
        <v>305</v>
      </c>
      <c r="D561" s="7"/>
      <c r="E561" s="3"/>
      <c r="F561" s="3"/>
      <c r="G561" s="7"/>
    </row>
    <row r="562" spans="1:7" ht="14.45" customHeight="1">
      <c r="A562" s="60"/>
      <c r="B562" s="72">
        <v>60</v>
      </c>
      <c r="C562" s="60" t="s">
        <v>34</v>
      </c>
      <c r="D562" s="7"/>
      <c r="E562" s="3"/>
      <c r="F562" s="3"/>
      <c r="G562" s="7"/>
    </row>
    <row r="563" spans="1:7" ht="14.45" customHeight="1">
      <c r="B563" s="48" t="s">
        <v>171</v>
      </c>
      <c r="C563" s="24" t="s">
        <v>170</v>
      </c>
      <c r="D563" s="9">
        <v>0</v>
      </c>
      <c r="E563" s="17">
        <v>1</v>
      </c>
      <c r="F563" s="17">
        <v>1</v>
      </c>
      <c r="G563" s="3">
        <v>0</v>
      </c>
    </row>
    <row r="564" spans="1:7" ht="28.5" customHeight="1">
      <c r="A564" s="57"/>
      <c r="B564" s="155" t="s">
        <v>20</v>
      </c>
      <c r="C564" s="156" t="s">
        <v>173</v>
      </c>
      <c r="D564" s="1">
        <v>0</v>
      </c>
      <c r="E564" s="8">
        <v>1</v>
      </c>
      <c r="F564" s="8">
        <v>1</v>
      </c>
      <c r="G564" s="1">
        <v>0</v>
      </c>
    </row>
    <row r="565" spans="1:7" ht="30" customHeight="1">
      <c r="B565" s="48" t="s">
        <v>21</v>
      </c>
      <c r="C565" s="24" t="s">
        <v>174</v>
      </c>
      <c r="D565" s="3">
        <v>0</v>
      </c>
      <c r="E565" s="7">
        <v>1</v>
      </c>
      <c r="F565" s="7">
        <v>1</v>
      </c>
      <c r="G565" s="3">
        <v>0</v>
      </c>
    </row>
    <row r="566" spans="1:7" ht="14.45" customHeight="1">
      <c r="B566" s="48" t="s">
        <v>304</v>
      </c>
      <c r="C566" s="52" t="s">
        <v>172</v>
      </c>
      <c r="D566" s="4">
        <v>0</v>
      </c>
      <c r="E566" s="7">
        <v>1</v>
      </c>
      <c r="F566" s="7">
        <v>1</v>
      </c>
      <c r="G566" s="4">
        <v>0</v>
      </c>
    </row>
    <row r="567" spans="1:7" ht="14.45" customHeight="1">
      <c r="B567" s="48"/>
      <c r="C567" s="52"/>
      <c r="D567" s="4"/>
      <c r="E567" s="3"/>
      <c r="F567" s="3"/>
      <c r="G567" s="54"/>
    </row>
    <row r="568" spans="1:7" ht="14.1" customHeight="1">
      <c r="A568" s="60"/>
      <c r="B568" s="72">
        <v>61</v>
      </c>
      <c r="C568" s="24" t="s">
        <v>170</v>
      </c>
      <c r="D568" s="17"/>
      <c r="E568" s="7"/>
      <c r="F568" s="7"/>
      <c r="G568" s="17"/>
    </row>
    <row r="569" spans="1:7" ht="14.1" customHeight="1">
      <c r="A569" s="60"/>
      <c r="B569" s="72" t="s">
        <v>176</v>
      </c>
      <c r="C569" s="52" t="s">
        <v>120</v>
      </c>
      <c r="D569" s="9">
        <v>0</v>
      </c>
      <c r="E569" s="3">
        <v>0</v>
      </c>
      <c r="F569" s="3">
        <v>0</v>
      </c>
      <c r="G569" s="7">
        <v>92335</v>
      </c>
    </row>
    <row r="570" spans="1:7" ht="14.1" customHeight="1">
      <c r="A570" s="60" t="s">
        <v>5</v>
      </c>
      <c r="B570" s="72">
        <v>61</v>
      </c>
      <c r="C570" s="24" t="s">
        <v>170</v>
      </c>
      <c r="D570" s="12">
        <f>D569</f>
        <v>0</v>
      </c>
      <c r="E570" s="12">
        <f t="shared" ref="E570:G570" si="195">E569</f>
        <v>0</v>
      </c>
      <c r="F570" s="12">
        <f t="shared" si="195"/>
        <v>0</v>
      </c>
      <c r="G570" s="13">
        <f t="shared" si="195"/>
        <v>92335</v>
      </c>
    </row>
    <row r="571" spans="1:7" ht="14.1" customHeight="1">
      <c r="A571" s="60"/>
      <c r="B571" s="72"/>
      <c r="C571" s="24"/>
      <c r="D571" s="14"/>
      <c r="E571" s="14"/>
      <c r="F571" s="14"/>
      <c r="G571" s="14"/>
    </row>
    <row r="572" spans="1:7" s="63" customFormat="1">
      <c r="A572" s="60"/>
      <c r="B572" s="72">
        <v>62</v>
      </c>
      <c r="C572" s="52" t="s">
        <v>172</v>
      </c>
      <c r="D572" s="14"/>
      <c r="E572" s="7"/>
      <c r="F572" s="7"/>
      <c r="G572" s="14"/>
    </row>
    <row r="573" spans="1:7" ht="14.1" customHeight="1">
      <c r="A573" s="60"/>
      <c r="B573" s="72" t="s">
        <v>262</v>
      </c>
      <c r="C573" s="52" t="s">
        <v>120</v>
      </c>
      <c r="D573" s="9">
        <v>0</v>
      </c>
      <c r="E573" s="3">
        <v>0</v>
      </c>
      <c r="F573" s="3">
        <v>0</v>
      </c>
      <c r="G573" s="7">
        <v>5610</v>
      </c>
    </row>
    <row r="574" spans="1:7" ht="14.1" customHeight="1">
      <c r="A574" s="60" t="s">
        <v>5</v>
      </c>
      <c r="B574" s="72">
        <v>62</v>
      </c>
      <c r="C574" s="52" t="s">
        <v>172</v>
      </c>
      <c r="D574" s="12">
        <f>D573</f>
        <v>0</v>
      </c>
      <c r="E574" s="12">
        <f t="shared" ref="E574:G574" si="196">E573</f>
        <v>0</v>
      </c>
      <c r="F574" s="12">
        <f t="shared" si="196"/>
        <v>0</v>
      </c>
      <c r="G574" s="13">
        <f t="shared" si="196"/>
        <v>5610</v>
      </c>
    </row>
    <row r="575" spans="1:7" s="63" customFormat="1" ht="14.1" customHeight="1">
      <c r="A575" s="60"/>
      <c r="B575" s="72"/>
      <c r="C575" s="62"/>
      <c r="D575" s="14"/>
      <c r="E575" s="14"/>
      <c r="F575" s="14"/>
      <c r="G575" s="14"/>
    </row>
    <row r="576" spans="1:7" s="63" customFormat="1" ht="25.5">
      <c r="A576" s="60"/>
      <c r="B576" s="72">
        <v>63</v>
      </c>
      <c r="C576" s="52" t="s">
        <v>173</v>
      </c>
      <c r="D576" s="14"/>
      <c r="E576" s="7"/>
      <c r="F576" s="7"/>
      <c r="G576" s="14"/>
    </row>
    <row r="577" spans="1:7" ht="14.1" customHeight="1">
      <c r="A577" s="60"/>
      <c r="B577" s="72" t="s">
        <v>387</v>
      </c>
      <c r="C577" s="52" t="s">
        <v>120</v>
      </c>
      <c r="D577" s="9">
        <v>0</v>
      </c>
      <c r="E577" s="3">
        <v>0</v>
      </c>
      <c r="F577" s="3">
        <v>0</v>
      </c>
      <c r="G577" s="7">
        <v>8490</v>
      </c>
    </row>
    <row r="578" spans="1:7" ht="25.5">
      <c r="A578" s="60" t="s">
        <v>5</v>
      </c>
      <c r="B578" s="72">
        <v>63</v>
      </c>
      <c r="C578" s="52" t="s">
        <v>173</v>
      </c>
      <c r="D578" s="12">
        <f>D577</f>
        <v>0</v>
      </c>
      <c r="E578" s="12">
        <f t="shared" ref="E578:G578" si="197">E577</f>
        <v>0</v>
      </c>
      <c r="F578" s="12">
        <f t="shared" si="197"/>
        <v>0</v>
      </c>
      <c r="G578" s="13">
        <f t="shared" si="197"/>
        <v>8490</v>
      </c>
    </row>
    <row r="579" spans="1:7" s="63" customFormat="1" ht="14.1" customHeight="1">
      <c r="A579" s="60"/>
      <c r="B579" s="72"/>
      <c r="C579" s="62"/>
      <c r="D579" s="14"/>
      <c r="E579" s="14"/>
      <c r="F579" s="14"/>
      <c r="G579" s="14"/>
    </row>
    <row r="580" spans="1:7" s="63" customFormat="1" ht="27.75" customHeight="1">
      <c r="A580" s="60"/>
      <c r="B580" s="72">
        <v>64</v>
      </c>
      <c r="C580" s="52" t="s">
        <v>174</v>
      </c>
      <c r="D580" s="14"/>
      <c r="E580" s="7"/>
      <c r="F580" s="7"/>
      <c r="G580" s="14"/>
    </row>
    <row r="581" spans="1:7" ht="14.1" customHeight="1">
      <c r="A581" s="60"/>
      <c r="B581" s="72" t="s">
        <v>388</v>
      </c>
      <c r="C581" s="52" t="s">
        <v>120</v>
      </c>
      <c r="D581" s="9">
        <v>0</v>
      </c>
      <c r="E581" s="3">
        <v>0</v>
      </c>
      <c r="F581" s="3">
        <v>0</v>
      </c>
      <c r="G581" s="7">
        <v>2641</v>
      </c>
    </row>
    <row r="582" spans="1:7" ht="31.5" customHeight="1">
      <c r="A582" s="60" t="s">
        <v>5</v>
      </c>
      <c r="B582" s="72">
        <v>64</v>
      </c>
      <c r="C582" s="52" t="s">
        <v>174</v>
      </c>
      <c r="D582" s="12">
        <f>D581</f>
        <v>0</v>
      </c>
      <c r="E582" s="12">
        <f t="shared" ref="E582:G582" si="198">E581</f>
        <v>0</v>
      </c>
      <c r="F582" s="12">
        <f t="shared" si="198"/>
        <v>0</v>
      </c>
      <c r="G582" s="13">
        <f t="shared" si="198"/>
        <v>2641</v>
      </c>
    </row>
    <row r="583" spans="1:7" ht="14.45" customHeight="1">
      <c r="A583" s="60" t="s">
        <v>5</v>
      </c>
      <c r="B583" s="72">
        <v>60</v>
      </c>
      <c r="C583" s="60" t="s">
        <v>34</v>
      </c>
      <c r="D583" s="1">
        <f>SUM(D563:D566)+D570+D574+D578+D582</f>
        <v>0</v>
      </c>
      <c r="E583" s="8">
        <f t="shared" ref="E583:G583" si="199">SUM(E563:E566)+E570+E574+E578+E582</f>
        <v>4</v>
      </c>
      <c r="F583" s="8">
        <f t="shared" si="199"/>
        <v>4</v>
      </c>
      <c r="G583" s="8">
        <f t="shared" si="199"/>
        <v>109076</v>
      </c>
    </row>
    <row r="584" spans="1:7" ht="14.45" customHeight="1">
      <c r="A584" s="60" t="s">
        <v>5</v>
      </c>
      <c r="B584" s="103">
        <v>3.7959999999999998</v>
      </c>
      <c r="C584" s="22" t="s">
        <v>305</v>
      </c>
      <c r="D584" s="2">
        <f t="shared" ref="D584:F584" si="200">D583</f>
        <v>0</v>
      </c>
      <c r="E584" s="5">
        <f t="shared" si="200"/>
        <v>4</v>
      </c>
      <c r="F584" s="5">
        <f t="shared" si="200"/>
        <v>4</v>
      </c>
      <c r="G584" s="5">
        <f t="shared" ref="G584" si="201">G583</f>
        <v>109076</v>
      </c>
    </row>
    <row r="585" spans="1:7" ht="20.25" customHeight="1">
      <c r="A585" s="60" t="s">
        <v>5</v>
      </c>
      <c r="B585" s="72">
        <v>3</v>
      </c>
      <c r="C585" s="60" t="s">
        <v>32</v>
      </c>
      <c r="D585" s="13">
        <f t="shared" ref="D585:G585" si="202">D499+D534+D559+D584</f>
        <v>707125</v>
      </c>
      <c r="E585" s="13">
        <f t="shared" si="202"/>
        <v>949631</v>
      </c>
      <c r="F585" s="13">
        <f t="shared" si="202"/>
        <v>701103</v>
      </c>
      <c r="G585" s="13">
        <f t="shared" si="202"/>
        <v>1054963</v>
      </c>
    </row>
    <row r="586" spans="1:7">
      <c r="A586" s="60"/>
      <c r="B586" s="72"/>
      <c r="C586" s="60"/>
      <c r="D586" s="53"/>
      <c r="E586" s="45"/>
      <c r="F586" s="47"/>
      <c r="G586" s="45"/>
    </row>
    <row r="587" spans="1:7" ht="14.45" customHeight="1">
      <c r="A587" s="60"/>
      <c r="B587" s="61">
        <v>60</v>
      </c>
      <c r="C587" s="60" t="s">
        <v>69</v>
      </c>
      <c r="D587" s="53"/>
      <c r="E587" s="47"/>
      <c r="F587" s="47"/>
      <c r="G587" s="47"/>
    </row>
    <row r="588" spans="1:7" ht="14.45" customHeight="1">
      <c r="A588" s="60"/>
      <c r="B588" s="103">
        <v>60.101999999999997</v>
      </c>
      <c r="C588" s="104" t="s">
        <v>70</v>
      </c>
      <c r="D588" s="53"/>
      <c r="E588" s="47"/>
      <c r="F588" s="47"/>
      <c r="G588" s="47"/>
    </row>
    <row r="589" spans="1:7" ht="14.45" customHeight="1">
      <c r="B589" s="48">
        <v>60</v>
      </c>
      <c r="C589" s="24" t="s">
        <v>34</v>
      </c>
      <c r="D589" s="53"/>
      <c r="E589" s="47"/>
      <c r="F589" s="47"/>
      <c r="G589" s="47"/>
    </row>
    <row r="590" spans="1:7" ht="14.45" customHeight="1">
      <c r="B590" s="27">
        <v>62</v>
      </c>
      <c r="C590" s="24" t="s">
        <v>249</v>
      </c>
      <c r="D590" s="7"/>
      <c r="E590" s="7"/>
      <c r="F590" s="7"/>
      <c r="G590" s="53"/>
    </row>
    <row r="591" spans="1:7" ht="14.45" customHeight="1">
      <c r="B591" s="56" t="s">
        <v>262</v>
      </c>
      <c r="C591" s="52" t="s">
        <v>120</v>
      </c>
      <c r="D591" s="7">
        <v>25582</v>
      </c>
      <c r="E591" s="7">
        <v>20000</v>
      </c>
      <c r="F591" s="7">
        <v>20000</v>
      </c>
      <c r="G591" s="17">
        <v>20000</v>
      </c>
    </row>
    <row r="592" spans="1:7" ht="14.45" customHeight="1">
      <c r="A592" s="24" t="s">
        <v>5</v>
      </c>
      <c r="B592" s="27">
        <v>62</v>
      </c>
      <c r="C592" s="24" t="s">
        <v>249</v>
      </c>
      <c r="D592" s="5">
        <f t="shared" ref="D592:F592" si="203">D591</f>
        <v>25582</v>
      </c>
      <c r="E592" s="5">
        <f t="shared" si="203"/>
        <v>20000</v>
      </c>
      <c r="F592" s="5">
        <f t="shared" si="203"/>
        <v>20000</v>
      </c>
      <c r="G592" s="5">
        <f t="shared" ref="G592" si="204">G591</f>
        <v>20000</v>
      </c>
    </row>
    <row r="593" spans="1:7" ht="14.45" customHeight="1">
      <c r="A593" s="60" t="s">
        <v>5</v>
      </c>
      <c r="B593" s="103">
        <v>60.101999999999997</v>
      </c>
      <c r="C593" s="104" t="s">
        <v>70</v>
      </c>
      <c r="D593" s="8">
        <f>D592</f>
        <v>25582</v>
      </c>
      <c r="E593" s="8">
        <f t="shared" ref="E593:G593" si="205">E592</f>
        <v>20000</v>
      </c>
      <c r="F593" s="8">
        <f t="shared" si="205"/>
        <v>20000</v>
      </c>
      <c r="G593" s="8">
        <f t="shared" si="205"/>
        <v>20000</v>
      </c>
    </row>
    <row r="594" spans="1:7" ht="14.45" customHeight="1">
      <c r="A594" s="60" t="s">
        <v>5</v>
      </c>
      <c r="B594" s="61">
        <v>60</v>
      </c>
      <c r="C594" s="60" t="s">
        <v>69</v>
      </c>
      <c r="D594" s="5">
        <f t="shared" ref="D594:F594" si="206">D593</f>
        <v>25582</v>
      </c>
      <c r="E594" s="5">
        <f t="shared" si="206"/>
        <v>20000</v>
      </c>
      <c r="F594" s="5">
        <f t="shared" si="206"/>
        <v>20000</v>
      </c>
      <c r="G594" s="5">
        <f t="shared" ref="G594" si="207">G593</f>
        <v>20000</v>
      </c>
    </row>
    <row r="595" spans="1:7" ht="14.1" customHeight="1">
      <c r="A595" s="60" t="s">
        <v>5</v>
      </c>
      <c r="B595" s="105">
        <v>2235</v>
      </c>
      <c r="C595" s="104" t="s">
        <v>0</v>
      </c>
      <c r="D595" s="15">
        <f t="shared" ref="D595:G595" si="208">D594+D585+D482</f>
        <v>1950326</v>
      </c>
      <c r="E595" s="15">
        <f t="shared" si="208"/>
        <v>3014666</v>
      </c>
      <c r="F595" s="15">
        <f t="shared" si="208"/>
        <v>2850784</v>
      </c>
      <c r="G595" s="15">
        <f t="shared" si="208"/>
        <v>3922263</v>
      </c>
    </row>
    <row r="596" spans="1:7" ht="15" customHeight="1">
      <c r="A596" s="106"/>
      <c r="B596" s="107"/>
      <c r="C596" s="63"/>
      <c r="D596" s="140"/>
      <c r="E596" s="47"/>
      <c r="F596" s="53"/>
      <c r="G596" s="47"/>
    </row>
    <row r="597" spans="1:7" ht="14.1" customHeight="1">
      <c r="A597" s="60" t="s">
        <v>7</v>
      </c>
      <c r="B597" s="105">
        <v>2236</v>
      </c>
      <c r="C597" s="104" t="s">
        <v>1</v>
      </c>
      <c r="D597" s="53"/>
      <c r="E597" s="47"/>
      <c r="F597" s="47"/>
      <c r="G597" s="47"/>
    </row>
    <row r="598" spans="1:7" ht="14.1" customHeight="1">
      <c r="B598" s="48">
        <v>2</v>
      </c>
      <c r="C598" s="24" t="s">
        <v>175</v>
      </c>
      <c r="D598" s="53"/>
      <c r="E598" s="47"/>
      <c r="F598" s="47"/>
      <c r="G598" s="47"/>
    </row>
    <row r="599" spans="1:7" ht="14.1" customHeight="1">
      <c r="B599" s="49">
        <v>2.101</v>
      </c>
      <c r="C599" s="44" t="s">
        <v>37</v>
      </c>
      <c r="D599" s="53"/>
      <c r="E599" s="47"/>
      <c r="F599" s="47"/>
      <c r="G599" s="47"/>
    </row>
    <row r="600" spans="1:7" ht="14.1" customHeight="1">
      <c r="B600" s="73" t="s">
        <v>11</v>
      </c>
      <c r="C600" s="52" t="s">
        <v>255</v>
      </c>
      <c r="D600" s="7">
        <v>14988</v>
      </c>
      <c r="E600" s="7">
        <v>15000</v>
      </c>
      <c r="F600" s="7">
        <v>15000</v>
      </c>
      <c r="G600" s="3">
        <v>0</v>
      </c>
    </row>
    <row r="601" spans="1:7" ht="14.1" customHeight="1">
      <c r="B601" s="73" t="s">
        <v>13</v>
      </c>
      <c r="C601" s="24" t="s">
        <v>112</v>
      </c>
      <c r="D601" s="7">
        <v>16647</v>
      </c>
      <c r="E601" s="7">
        <v>64965</v>
      </c>
      <c r="F601" s="7">
        <f>64965-36838</f>
        <v>28127</v>
      </c>
      <c r="G601" s="3">
        <v>0</v>
      </c>
    </row>
    <row r="602" spans="1:7" ht="14.1" customHeight="1">
      <c r="B602" s="73" t="s">
        <v>49</v>
      </c>
      <c r="C602" s="52" t="s">
        <v>50</v>
      </c>
      <c r="D602" s="7">
        <v>1787</v>
      </c>
      <c r="E602" s="7">
        <v>1800</v>
      </c>
      <c r="F602" s="7">
        <v>1800</v>
      </c>
      <c r="G602" s="3">
        <v>0</v>
      </c>
    </row>
    <row r="603" spans="1:7" s="30" customFormat="1" ht="26.25" customHeight="1">
      <c r="A603" s="24"/>
      <c r="B603" s="66" t="s">
        <v>75</v>
      </c>
      <c r="C603" s="51" t="s">
        <v>84</v>
      </c>
      <c r="D603" s="3">
        <v>0</v>
      </c>
      <c r="E603" s="7">
        <v>147734</v>
      </c>
      <c r="F603" s="7">
        <f>147734-124031</f>
        <v>23703</v>
      </c>
      <c r="G603" s="3">
        <v>0</v>
      </c>
    </row>
    <row r="604" spans="1:7" s="30" customFormat="1" ht="26.25" customHeight="1">
      <c r="A604" s="57"/>
      <c r="B604" s="157" t="s">
        <v>80</v>
      </c>
      <c r="C604" s="102" t="s">
        <v>81</v>
      </c>
      <c r="D604" s="1">
        <v>0</v>
      </c>
      <c r="E604" s="8">
        <v>100</v>
      </c>
      <c r="F604" s="8">
        <v>100</v>
      </c>
      <c r="G604" s="1">
        <v>0</v>
      </c>
    </row>
    <row r="605" spans="1:7" s="30" customFormat="1">
      <c r="A605" s="24"/>
      <c r="B605" s="66"/>
      <c r="C605" s="51"/>
      <c r="D605" s="7"/>
      <c r="E605" s="3"/>
      <c r="F605" s="3"/>
      <c r="G605" s="7"/>
    </row>
    <row r="606" spans="1:7" s="30" customFormat="1">
      <c r="A606" s="24"/>
      <c r="B606" s="48">
        <v>60</v>
      </c>
      <c r="C606" s="24" t="s">
        <v>107</v>
      </c>
      <c r="D606" s="7"/>
      <c r="E606" s="3"/>
      <c r="F606" s="3"/>
      <c r="G606" s="7"/>
    </row>
    <row r="607" spans="1:7" s="30" customFormat="1">
      <c r="A607" s="24"/>
      <c r="B607" s="48">
        <v>61</v>
      </c>
      <c r="C607" s="24" t="s">
        <v>112</v>
      </c>
      <c r="D607" s="7"/>
      <c r="E607" s="3"/>
      <c r="F607" s="3"/>
      <c r="G607" s="7"/>
    </row>
    <row r="608" spans="1:7" s="30" customFormat="1">
      <c r="A608" s="24"/>
      <c r="B608" s="66" t="s">
        <v>176</v>
      </c>
      <c r="C608" s="51" t="s">
        <v>120</v>
      </c>
      <c r="D608" s="3">
        <v>0</v>
      </c>
      <c r="E608" s="3">
        <v>0</v>
      </c>
      <c r="F608" s="3">
        <v>0</v>
      </c>
      <c r="G608" s="7">
        <v>64965</v>
      </c>
    </row>
    <row r="609" spans="1:7" s="30" customFormat="1">
      <c r="A609" s="24" t="s">
        <v>5</v>
      </c>
      <c r="B609" s="48">
        <v>61</v>
      </c>
      <c r="C609" s="24" t="s">
        <v>112</v>
      </c>
      <c r="D609" s="12">
        <f>D608</f>
        <v>0</v>
      </c>
      <c r="E609" s="12">
        <f t="shared" ref="E609:G609" si="209">E608</f>
        <v>0</v>
      </c>
      <c r="F609" s="12">
        <f t="shared" si="209"/>
        <v>0</v>
      </c>
      <c r="G609" s="13">
        <f t="shared" si="209"/>
        <v>64965</v>
      </c>
    </row>
    <row r="610" spans="1:7" s="30" customFormat="1">
      <c r="A610" s="24"/>
      <c r="B610" s="48"/>
      <c r="C610" s="24"/>
      <c r="D610" s="14"/>
      <c r="E610" s="14"/>
      <c r="F610" s="14"/>
      <c r="G610" s="14"/>
    </row>
    <row r="611" spans="1:7" s="30" customFormat="1">
      <c r="A611" s="24"/>
      <c r="B611" s="48">
        <v>62</v>
      </c>
      <c r="C611" s="24" t="s">
        <v>428</v>
      </c>
      <c r="D611" s="7"/>
      <c r="E611" s="3"/>
      <c r="F611" s="3"/>
      <c r="G611" s="7"/>
    </row>
    <row r="612" spans="1:7" s="30" customFormat="1">
      <c r="A612" s="24"/>
      <c r="B612" s="66" t="s">
        <v>262</v>
      </c>
      <c r="C612" s="51" t="s">
        <v>120</v>
      </c>
      <c r="D612" s="3">
        <v>0</v>
      </c>
      <c r="E612" s="3">
        <v>0</v>
      </c>
      <c r="F612" s="3">
        <v>0</v>
      </c>
      <c r="G612" s="7">
        <v>1</v>
      </c>
    </row>
    <row r="613" spans="1:7" s="30" customFormat="1">
      <c r="A613" s="24" t="s">
        <v>5</v>
      </c>
      <c r="B613" s="48">
        <v>62</v>
      </c>
      <c r="C613" s="24" t="s">
        <v>428</v>
      </c>
      <c r="D613" s="12">
        <f>D612</f>
        <v>0</v>
      </c>
      <c r="E613" s="12">
        <f t="shared" ref="E613:G613" si="210">E612</f>
        <v>0</v>
      </c>
      <c r="F613" s="12">
        <f t="shared" si="210"/>
        <v>0</v>
      </c>
      <c r="G613" s="13">
        <f t="shared" si="210"/>
        <v>1</v>
      </c>
    </row>
    <row r="614" spans="1:7" s="30" customFormat="1">
      <c r="A614" s="24"/>
      <c r="B614" s="48"/>
      <c r="C614" s="24"/>
      <c r="D614" s="14"/>
      <c r="E614" s="14"/>
      <c r="F614" s="14"/>
      <c r="G614" s="14"/>
    </row>
    <row r="615" spans="1:7" s="30" customFormat="1">
      <c r="A615" s="24"/>
      <c r="B615" s="48">
        <v>63</v>
      </c>
      <c r="C615" s="24" t="s">
        <v>50</v>
      </c>
      <c r="D615" s="7"/>
      <c r="E615" s="3"/>
      <c r="F615" s="3"/>
      <c r="G615" s="7"/>
    </row>
    <row r="616" spans="1:7" s="30" customFormat="1">
      <c r="A616" s="24"/>
      <c r="B616" s="66" t="s">
        <v>387</v>
      </c>
      <c r="C616" s="51" t="s">
        <v>120</v>
      </c>
      <c r="D616" s="3">
        <v>0</v>
      </c>
      <c r="E616" s="3">
        <v>0</v>
      </c>
      <c r="F616" s="3">
        <v>0</v>
      </c>
      <c r="G616" s="7">
        <v>1800</v>
      </c>
    </row>
    <row r="617" spans="1:7" s="30" customFormat="1">
      <c r="A617" s="24" t="s">
        <v>5</v>
      </c>
      <c r="B617" s="48">
        <v>63</v>
      </c>
      <c r="C617" s="24" t="s">
        <v>50</v>
      </c>
      <c r="D617" s="12">
        <f>D616</f>
        <v>0</v>
      </c>
      <c r="E617" s="12">
        <f t="shared" ref="E617:G617" si="211">E616</f>
        <v>0</v>
      </c>
      <c r="F617" s="12">
        <f t="shared" si="211"/>
        <v>0</v>
      </c>
      <c r="G617" s="13">
        <f t="shared" si="211"/>
        <v>1800</v>
      </c>
    </row>
    <row r="618" spans="1:7" s="30" customFormat="1">
      <c r="A618" s="24"/>
      <c r="B618" s="48"/>
      <c r="C618" s="24"/>
      <c r="D618" s="14"/>
      <c r="E618" s="14"/>
      <c r="F618" s="14"/>
      <c r="G618" s="14"/>
    </row>
    <row r="619" spans="1:7" s="30" customFormat="1">
      <c r="A619" s="24"/>
      <c r="B619" s="48">
        <v>64</v>
      </c>
      <c r="C619" s="52" t="s">
        <v>255</v>
      </c>
      <c r="D619" s="7"/>
      <c r="E619" s="3"/>
      <c r="F619" s="3"/>
      <c r="G619" s="7"/>
    </row>
    <row r="620" spans="1:7" s="30" customFormat="1">
      <c r="A620" s="24"/>
      <c r="B620" s="66" t="s">
        <v>388</v>
      </c>
      <c r="C620" s="51" t="s">
        <v>120</v>
      </c>
      <c r="D620" s="3">
        <v>0</v>
      </c>
      <c r="E620" s="3">
        <v>0</v>
      </c>
      <c r="F620" s="3">
        <v>0</v>
      </c>
      <c r="G620" s="7">
        <v>20000</v>
      </c>
    </row>
    <row r="621" spans="1:7" s="30" customFormat="1">
      <c r="A621" s="24" t="s">
        <v>5</v>
      </c>
      <c r="B621" s="48">
        <v>64</v>
      </c>
      <c r="C621" s="52" t="s">
        <v>255</v>
      </c>
      <c r="D621" s="12">
        <f>D620</f>
        <v>0</v>
      </c>
      <c r="E621" s="12">
        <f t="shared" ref="E621:G621" si="212">E620</f>
        <v>0</v>
      </c>
      <c r="F621" s="12">
        <f t="shared" si="212"/>
        <v>0</v>
      </c>
      <c r="G621" s="13">
        <f t="shared" si="212"/>
        <v>20000</v>
      </c>
    </row>
    <row r="622" spans="1:7" s="30" customFormat="1">
      <c r="A622" s="24" t="s">
        <v>5</v>
      </c>
      <c r="B622" s="48">
        <v>60</v>
      </c>
      <c r="C622" s="24" t="s">
        <v>107</v>
      </c>
      <c r="D622" s="10">
        <f>D609+D613+D617+D621</f>
        <v>0</v>
      </c>
      <c r="E622" s="10">
        <f t="shared" ref="E622:G622" si="213">E609+E613+E617+E621</f>
        <v>0</v>
      </c>
      <c r="F622" s="10">
        <f t="shared" si="213"/>
        <v>0</v>
      </c>
      <c r="G622" s="15">
        <f t="shared" si="213"/>
        <v>86766</v>
      </c>
    </row>
    <row r="623" spans="1:7" s="106" customFormat="1" ht="11.1" customHeight="1">
      <c r="A623" s="60"/>
      <c r="B623" s="72"/>
      <c r="C623" s="60"/>
      <c r="D623" s="14"/>
      <c r="E623" s="14"/>
      <c r="F623" s="14"/>
      <c r="G623" s="14"/>
    </row>
    <row r="624" spans="1:7" s="30" customFormat="1">
      <c r="A624" s="24"/>
      <c r="B624" s="48">
        <v>61</v>
      </c>
      <c r="C624" s="24" t="s">
        <v>389</v>
      </c>
      <c r="D624" s="7"/>
      <c r="E624" s="3"/>
      <c r="F624" s="3"/>
      <c r="G624" s="7"/>
    </row>
    <row r="625" spans="1:7" s="30" customFormat="1" ht="15" customHeight="1">
      <c r="A625" s="24"/>
      <c r="B625" s="72">
        <v>61</v>
      </c>
      <c r="C625" s="82" t="s">
        <v>441</v>
      </c>
      <c r="D625" s="7"/>
      <c r="E625" s="3"/>
      <c r="F625" s="3"/>
      <c r="G625" s="7"/>
    </row>
    <row r="626" spans="1:7" s="30" customFormat="1">
      <c r="A626" s="24"/>
      <c r="B626" s="66" t="s">
        <v>384</v>
      </c>
      <c r="C626" s="51" t="s">
        <v>120</v>
      </c>
      <c r="D626" s="3">
        <v>0</v>
      </c>
      <c r="E626" s="3">
        <v>0</v>
      </c>
      <c r="F626" s="3">
        <v>0</v>
      </c>
      <c r="G626" s="7">
        <v>148172</v>
      </c>
    </row>
    <row r="627" spans="1:7" s="30" customFormat="1" ht="15" customHeight="1">
      <c r="A627" s="60" t="s">
        <v>5</v>
      </c>
      <c r="B627" s="72">
        <v>61</v>
      </c>
      <c r="C627" s="82" t="s">
        <v>441</v>
      </c>
      <c r="D627" s="12">
        <f>D626</f>
        <v>0</v>
      </c>
      <c r="E627" s="12">
        <f t="shared" ref="E627" si="214">E626</f>
        <v>0</v>
      </c>
      <c r="F627" s="12">
        <f t="shared" ref="F627" si="215">F626</f>
        <v>0</v>
      </c>
      <c r="G627" s="13">
        <f t="shared" ref="G627" si="216">G626</f>
        <v>148172</v>
      </c>
    </row>
    <row r="628" spans="1:7" s="30" customFormat="1">
      <c r="A628" s="24"/>
      <c r="B628" s="72"/>
      <c r="C628" s="82"/>
      <c r="D628" s="14"/>
      <c r="E628" s="14"/>
      <c r="F628" s="14"/>
      <c r="G628" s="14"/>
    </row>
    <row r="629" spans="1:7" s="30" customFormat="1" ht="25.5">
      <c r="A629" s="60"/>
      <c r="B629" s="72">
        <v>62</v>
      </c>
      <c r="C629" s="82" t="s">
        <v>438</v>
      </c>
      <c r="D629" s="7"/>
      <c r="E629" s="3"/>
      <c r="F629" s="3"/>
      <c r="G629" s="7"/>
    </row>
    <row r="630" spans="1:7" s="30" customFormat="1">
      <c r="A630" s="60"/>
      <c r="B630" s="151" t="s">
        <v>439</v>
      </c>
      <c r="C630" s="82" t="s">
        <v>120</v>
      </c>
      <c r="D630" s="1">
        <v>0</v>
      </c>
      <c r="E630" s="1">
        <v>0</v>
      </c>
      <c r="F630" s="1">
        <v>0</v>
      </c>
      <c r="G630" s="8">
        <v>1498</v>
      </c>
    </row>
    <row r="631" spans="1:7" s="30" customFormat="1" ht="25.5">
      <c r="A631" s="60" t="s">
        <v>5</v>
      </c>
      <c r="B631" s="72">
        <v>62</v>
      </c>
      <c r="C631" s="82" t="s">
        <v>438</v>
      </c>
      <c r="D631" s="10">
        <f>D630</f>
        <v>0</v>
      </c>
      <c r="E631" s="10">
        <f t="shared" ref="E631:G631" si="217">E630</f>
        <v>0</v>
      </c>
      <c r="F631" s="10">
        <f t="shared" si="217"/>
        <v>0</v>
      </c>
      <c r="G631" s="15">
        <f t="shared" si="217"/>
        <v>1498</v>
      </c>
    </row>
    <row r="632" spans="1:7" s="30" customFormat="1">
      <c r="A632" s="24" t="s">
        <v>5</v>
      </c>
      <c r="B632" s="48">
        <v>61</v>
      </c>
      <c r="C632" s="24" t="s">
        <v>389</v>
      </c>
      <c r="D632" s="12">
        <f>D627+D631</f>
        <v>0</v>
      </c>
      <c r="E632" s="12">
        <f t="shared" ref="E632:G632" si="218">E627+E631</f>
        <v>0</v>
      </c>
      <c r="F632" s="12">
        <f t="shared" si="218"/>
        <v>0</v>
      </c>
      <c r="G632" s="13">
        <f t="shared" si="218"/>
        <v>149670</v>
      </c>
    </row>
    <row r="633" spans="1:7" ht="14.1" customHeight="1">
      <c r="A633" s="24" t="s">
        <v>5</v>
      </c>
      <c r="B633" s="49">
        <v>2.101</v>
      </c>
      <c r="C633" s="44" t="s">
        <v>37</v>
      </c>
      <c r="D633" s="15">
        <f t="shared" ref="D633:G633" si="219">SUM(D600:D604)+D622+D632</f>
        <v>33422</v>
      </c>
      <c r="E633" s="15">
        <f t="shared" si="219"/>
        <v>229599</v>
      </c>
      <c r="F633" s="15">
        <f t="shared" si="219"/>
        <v>68730</v>
      </c>
      <c r="G633" s="15">
        <f t="shared" si="219"/>
        <v>236436</v>
      </c>
    </row>
    <row r="634" spans="1:7" ht="14.1" customHeight="1">
      <c r="A634" s="24" t="s">
        <v>5</v>
      </c>
      <c r="B634" s="48">
        <v>2</v>
      </c>
      <c r="C634" s="24" t="s">
        <v>175</v>
      </c>
      <c r="D634" s="15">
        <f t="shared" ref="D634:F634" si="220">SUM(D633)</f>
        <v>33422</v>
      </c>
      <c r="E634" s="15">
        <f t="shared" si="220"/>
        <v>229599</v>
      </c>
      <c r="F634" s="15">
        <f t="shared" si="220"/>
        <v>68730</v>
      </c>
      <c r="G634" s="15">
        <f t="shared" ref="G634" si="221">SUM(G633)</f>
        <v>236436</v>
      </c>
    </row>
    <row r="635" spans="1:7">
      <c r="B635" s="48"/>
      <c r="C635" s="24"/>
      <c r="D635" s="53"/>
      <c r="E635" s="47"/>
      <c r="F635" s="47"/>
      <c r="G635" s="47"/>
    </row>
    <row r="636" spans="1:7" ht="14.1" customHeight="1">
      <c r="B636" s="27">
        <v>80</v>
      </c>
      <c r="C636" s="24" t="s">
        <v>14</v>
      </c>
      <c r="D636" s="53"/>
      <c r="E636" s="47"/>
      <c r="F636" s="47"/>
      <c r="G636" s="47"/>
    </row>
    <row r="637" spans="1:7" ht="14.1" customHeight="1">
      <c r="B637" s="49">
        <v>80.001000000000005</v>
      </c>
      <c r="C637" s="44" t="s">
        <v>8</v>
      </c>
      <c r="D637" s="53"/>
      <c r="E637" s="47"/>
      <c r="F637" s="47"/>
      <c r="G637" s="47"/>
    </row>
    <row r="638" spans="1:7" ht="14.1" customHeight="1">
      <c r="B638" s="48">
        <v>44</v>
      </c>
      <c r="C638" s="24" t="s">
        <v>215</v>
      </c>
      <c r="D638" s="53"/>
      <c r="E638" s="47"/>
      <c r="F638" s="47"/>
      <c r="G638" s="47"/>
    </row>
    <row r="639" spans="1:7" ht="14.1" customHeight="1">
      <c r="B639" s="56" t="s">
        <v>270</v>
      </c>
      <c r="C639" s="52" t="s">
        <v>9</v>
      </c>
      <c r="D639" s="17">
        <v>55796</v>
      </c>
      <c r="E639" s="3">
        <v>0</v>
      </c>
      <c r="F639" s="3">
        <v>0</v>
      </c>
      <c r="G639" s="9">
        <v>0</v>
      </c>
    </row>
    <row r="640" spans="1:7" ht="14.1" customHeight="1">
      <c r="B640" s="56" t="s">
        <v>271</v>
      </c>
      <c r="C640" s="52" t="s">
        <v>76</v>
      </c>
      <c r="D640" s="7">
        <v>66734</v>
      </c>
      <c r="E640" s="7">
        <v>59170</v>
      </c>
      <c r="F640" s="7">
        <f>59170-4978-19800</f>
        <v>34392</v>
      </c>
      <c r="G640" s="53">
        <v>341</v>
      </c>
    </row>
    <row r="641" spans="1:7" ht="14.1" customHeight="1">
      <c r="B641" s="27" t="s">
        <v>272</v>
      </c>
      <c r="C641" s="52" t="s">
        <v>122</v>
      </c>
      <c r="D641" s="9">
        <v>0</v>
      </c>
      <c r="E641" s="9">
        <v>0</v>
      </c>
      <c r="F641" s="9">
        <v>0</v>
      </c>
      <c r="G641" s="9">
        <v>0</v>
      </c>
    </row>
    <row r="642" spans="1:7" ht="14.1" customHeight="1">
      <c r="B642" s="27" t="s">
        <v>273</v>
      </c>
      <c r="C642" s="52" t="s">
        <v>123</v>
      </c>
      <c r="D642" s="9">
        <v>0</v>
      </c>
      <c r="E642" s="9">
        <v>0</v>
      </c>
      <c r="F642" s="9">
        <v>0</v>
      </c>
      <c r="G642" s="9">
        <v>0</v>
      </c>
    </row>
    <row r="643" spans="1:7" ht="14.1" customHeight="1">
      <c r="A643" s="60"/>
      <c r="B643" s="79" t="s">
        <v>274</v>
      </c>
      <c r="C643" s="62" t="s">
        <v>125</v>
      </c>
      <c r="D643" s="7">
        <v>21</v>
      </c>
      <c r="E643" s="7">
        <v>134</v>
      </c>
      <c r="F643" s="7">
        <v>134</v>
      </c>
      <c r="G643" s="54">
        <v>134</v>
      </c>
    </row>
    <row r="644" spans="1:7" s="63" customFormat="1" ht="14.1" customHeight="1">
      <c r="A644" s="60"/>
      <c r="B644" s="79" t="s">
        <v>275</v>
      </c>
      <c r="C644" s="62" t="s">
        <v>10</v>
      </c>
      <c r="D644" s="7">
        <v>805</v>
      </c>
      <c r="E644" s="7">
        <v>1208</v>
      </c>
      <c r="F644" s="7">
        <v>1208</v>
      </c>
      <c r="G644" s="54">
        <v>208</v>
      </c>
    </row>
    <row r="645" spans="1:7" ht="14.1" customHeight="1">
      <c r="B645" s="56" t="s">
        <v>276</v>
      </c>
      <c r="C645" s="52" t="s">
        <v>121</v>
      </c>
      <c r="D645" s="3">
        <v>0</v>
      </c>
      <c r="E645" s="7">
        <v>150</v>
      </c>
      <c r="F645" s="7">
        <v>150</v>
      </c>
      <c r="G645" s="54">
        <v>150</v>
      </c>
    </row>
    <row r="646" spans="1:7" ht="14.1" customHeight="1">
      <c r="B646" s="56" t="s">
        <v>355</v>
      </c>
      <c r="C646" s="52" t="s">
        <v>356</v>
      </c>
      <c r="D646" s="3">
        <v>0</v>
      </c>
      <c r="E646" s="7">
        <v>1</v>
      </c>
      <c r="F646" s="7">
        <v>1</v>
      </c>
      <c r="G646" s="54">
        <v>1</v>
      </c>
    </row>
    <row r="647" spans="1:7" ht="14.85" customHeight="1">
      <c r="B647" s="56" t="s">
        <v>353</v>
      </c>
      <c r="C647" s="24" t="s">
        <v>177</v>
      </c>
      <c r="D647" s="4">
        <v>0</v>
      </c>
      <c r="E647" s="14">
        <v>1</v>
      </c>
      <c r="F647" s="14">
        <v>1</v>
      </c>
      <c r="G647" s="54">
        <v>1</v>
      </c>
    </row>
    <row r="648" spans="1:7" ht="14.85" customHeight="1">
      <c r="B648" s="56" t="s">
        <v>354</v>
      </c>
      <c r="C648" s="24" t="s">
        <v>349</v>
      </c>
      <c r="D648" s="4">
        <v>0</v>
      </c>
      <c r="E648" s="14">
        <v>1</v>
      </c>
      <c r="F648" s="14">
        <v>1</v>
      </c>
      <c r="G648" s="54">
        <v>1</v>
      </c>
    </row>
    <row r="649" spans="1:7" ht="14.1" customHeight="1">
      <c r="A649" s="57" t="s">
        <v>5</v>
      </c>
      <c r="B649" s="155">
        <v>44</v>
      </c>
      <c r="C649" s="57" t="s">
        <v>215</v>
      </c>
      <c r="D649" s="5">
        <f>SUM(D639:D648)</f>
        <v>123356</v>
      </c>
      <c r="E649" s="5">
        <f t="shared" ref="E649" si="222">SUM(E639:E645)</f>
        <v>60662</v>
      </c>
      <c r="F649" s="5">
        <f>SUM(F639:F648)</f>
        <v>35887</v>
      </c>
      <c r="G649" s="5">
        <f t="shared" ref="G649" si="223">SUM(G639:G648)</f>
        <v>836</v>
      </c>
    </row>
    <row r="650" spans="1:7">
      <c r="B650" s="48"/>
      <c r="C650" s="24"/>
      <c r="D650" s="7"/>
      <c r="E650" s="7"/>
      <c r="F650" s="7"/>
      <c r="G650" s="7"/>
    </row>
    <row r="651" spans="1:7" ht="14.1" customHeight="1">
      <c r="B651" s="48">
        <v>61</v>
      </c>
      <c r="C651" s="24" t="s">
        <v>178</v>
      </c>
      <c r="D651" s="7"/>
      <c r="E651" s="7"/>
      <c r="F651" s="7"/>
      <c r="G651" s="7"/>
    </row>
    <row r="652" spans="1:7" ht="14.1" customHeight="1">
      <c r="B652" s="48" t="s">
        <v>337</v>
      </c>
      <c r="C652" s="24" t="s">
        <v>129</v>
      </c>
      <c r="D652" s="3">
        <v>0</v>
      </c>
      <c r="E652" s="7">
        <v>3600</v>
      </c>
      <c r="F652" s="7">
        <v>3600</v>
      </c>
      <c r="G652" s="3">
        <v>0</v>
      </c>
    </row>
    <row r="653" spans="1:7" ht="14.1" customHeight="1">
      <c r="B653" s="48" t="s">
        <v>179</v>
      </c>
      <c r="C653" s="24" t="s">
        <v>334</v>
      </c>
      <c r="D653" s="7">
        <v>12158</v>
      </c>
      <c r="E653" s="7">
        <v>14113</v>
      </c>
      <c r="F653" s="7">
        <v>14113</v>
      </c>
      <c r="G653" s="7">
        <v>11568</v>
      </c>
    </row>
    <row r="654" spans="1:7" ht="14.1" customHeight="1">
      <c r="A654" s="24" t="s">
        <v>5</v>
      </c>
      <c r="B654" s="48">
        <v>61</v>
      </c>
      <c r="C654" s="24" t="s">
        <v>178</v>
      </c>
      <c r="D654" s="5">
        <f t="shared" ref="D654:F654" si="224">SUM(D652:D653)</f>
        <v>12158</v>
      </c>
      <c r="E654" s="5">
        <f t="shared" si="224"/>
        <v>17713</v>
      </c>
      <c r="F654" s="5">
        <f t="shared" si="224"/>
        <v>17713</v>
      </c>
      <c r="G654" s="5">
        <f t="shared" ref="G654" si="225">SUM(G652:G653)</f>
        <v>11568</v>
      </c>
    </row>
    <row r="655" spans="1:7" ht="14.1" customHeight="1">
      <c r="A655" s="24" t="s">
        <v>5</v>
      </c>
      <c r="B655" s="49">
        <v>80.001000000000005</v>
      </c>
      <c r="C655" s="44" t="s">
        <v>8</v>
      </c>
      <c r="D655" s="13">
        <f t="shared" ref="D655:F655" si="226">D649+D654</f>
        <v>135514</v>
      </c>
      <c r="E655" s="13">
        <f t="shared" si="226"/>
        <v>78375</v>
      </c>
      <c r="F655" s="13">
        <f t="shared" si="226"/>
        <v>53600</v>
      </c>
      <c r="G655" s="13">
        <f t="shared" ref="G655" si="227">G649+G654</f>
        <v>12404</v>
      </c>
    </row>
    <row r="656" spans="1:7" ht="14.1" customHeight="1">
      <c r="A656" s="24" t="s">
        <v>5</v>
      </c>
      <c r="B656" s="27">
        <v>80</v>
      </c>
      <c r="C656" s="24" t="s">
        <v>14</v>
      </c>
      <c r="D656" s="13">
        <f t="shared" ref="D656:F656" si="228">D655</f>
        <v>135514</v>
      </c>
      <c r="E656" s="5">
        <f t="shared" si="228"/>
        <v>78375</v>
      </c>
      <c r="F656" s="5">
        <f t="shared" si="228"/>
        <v>53600</v>
      </c>
      <c r="G656" s="5">
        <f t="shared" ref="G656" si="229">G655</f>
        <v>12404</v>
      </c>
    </row>
    <row r="657" spans="1:7" ht="14.1" customHeight="1">
      <c r="A657" s="24" t="s">
        <v>5</v>
      </c>
      <c r="B657" s="46">
        <v>2236</v>
      </c>
      <c r="C657" s="44" t="s">
        <v>1</v>
      </c>
      <c r="D657" s="13">
        <f t="shared" ref="D657:F657" si="230">D656+D634</f>
        <v>168936</v>
      </c>
      <c r="E657" s="13">
        <f t="shared" si="230"/>
        <v>307974</v>
      </c>
      <c r="F657" s="13">
        <f t="shared" si="230"/>
        <v>122330</v>
      </c>
      <c r="G657" s="13">
        <f t="shared" ref="G657" si="231">G656+G634</f>
        <v>248840</v>
      </c>
    </row>
    <row r="658" spans="1:7" ht="14.1" customHeight="1">
      <c r="A658" s="74" t="s">
        <v>5</v>
      </c>
      <c r="B658" s="75"/>
      <c r="C658" s="76" t="s">
        <v>6</v>
      </c>
      <c r="D658" s="13">
        <f t="shared" ref="D658:G658" si="232">D657+D595+D28</f>
        <v>2119262</v>
      </c>
      <c r="E658" s="13">
        <f t="shared" si="232"/>
        <v>3323140</v>
      </c>
      <c r="F658" s="13">
        <f t="shared" si="232"/>
        <v>2973614</v>
      </c>
      <c r="G658" s="13">
        <f t="shared" si="232"/>
        <v>4171103</v>
      </c>
    </row>
    <row r="659" spans="1:7" ht="11.25" customHeight="1">
      <c r="A659" s="60"/>
      <c r="B659" s="61"/>
      <c r="C659" s="104"/>
      <c r="D659" s="137"/>
      <c r="E659" s="14"/>
      <c r="F659" s="14"/>
      <c r="G659" s="14"/>
    </row>
    <row r="660" spans="1:7" ht="13.9" customHeight="1">
      <c r="C660" s="44" t="s">
        <v>35</v>
      </c>
      <c r="D660" s="53"/>
      <c r="E660" s="47"/>
      <c r="F660" s="47"/>
      <c r="G660" s="47"/>
    </row>
    <row r="661" spans="1:7">
      <c r="A661" s="24" t="s">
        <v>7</v>
      </c>
      <c r="B661" s="46">
        <v>4235</v>
      </c>
      <c r="C661" s="44" t="s">
        <v>263</v>
      </c>
      <c r="D661" s="53"/>
      <c r="E661" s="47"/>
      <c r="F661" s="47"/>
      <c r="G661" s="47"/>
    </row>
    <row r="662" spans="1:7" ht="14.1" customHeight="1">
      <c r="B662" s="48">
        <v>2</v>
      </c>
      <c r="C662" s="24" t="s">
        <v>16</v>
      </c>
      <c r="D662" s="53"/>
      <c r="E662" s="47"/>
      <c r="F662" s="47"/>
      <c r="G662" s="47"/>
    </row>
    <row r="663" spans="1:7" ht="13.9" customHeight="1">
      <c r="B663" s="49">
        <v>2.0009999999999999</v>
      </c>
      <c r="C663" s="44" t="s">
        <v>8</v>
      </c>
      <c r="D663" s="25"/>
    </row>
    <row r="664" spans="1:7" ht="14.1" customHeight="1">
      <c r="B664" s="48" t="s">
        <v>342</v>
      </c>
      <c r="C664" s="24" t="s">
        <v>343</v>
      </c>
      <c r="D664" s="9">
        <v>0</v>
      </c>
      <c r="E664" s="17">
        <v>1800</v>
      </c>
      <c r="F664" s="17">
        <v>1800</v>
      </c>
      <c r="G664" s="7">
        <v>1900</v>
      </c>
    </row>
    <row r="665" spans="1:7" ht="13.9" customHeight="1">
      <c r="A665" s="24" t="s">
        <v>5</v>
      </c>
      <c r="B665" s="49">
        <v>2.0009999999999999</v>
      </c>
      <c r="C665" s="44" t="s">
        <v>8</v>
      </c>
      <c r="D665" s="12">
        <f t="shared" ref="D665:E665" si="233">D664</f>
        <v>0</v>
      </c>
      <c r="E665" s="13">
        <f t="shared" si="233"/>
        <v>1800</v>
      </c>
      <c r="F665" s="13">
        <f t="shared" ref="F665:G665" si="234">F664</f>
        <v>1800</v>
      </c>
      <c r="G665" s="13">
        <f t="shared" si="234"/>
        <v>1900</v>
      </c>
    </row>
    <row r="666" spans="1:7" ht="13.9" customHeight="1">
      <c r="B666" s="49"/>
      <c r="C666" s="44"/>
      <c r="D666" s="53"/>
      <c r="E666" s="47"/>
      <c r="F666" s="47"/>
      <c r="G666" s="47"/>
    </row>
    <row r="667" spans="1:7" ht="15" customHeight="1">
      <c r="B667" s="49">
        <v>2.101</v>
      </c>
      <c r="C667" s="44" t="s">
        <v>19</v>
      </c>
      <c r="D667" s="53"/>
      <c r="E667" s="47"/>
      <c r="F667" s="47"/>
      <c r="G667" s="47"/>
    </row>
    <row r="668" spans="1:7" ht="15" customHeight="1">
      <c r="B668" s="27">
        <v>44</v>
      </c>
      <c r="C668" s="24" t="s">
        <v>215</v>
      </c>
      <c r="D668" s="53"/>
      <c r="E668" s="45"/>
      <c r="F668" s="45"/>
      <c r="G668" s="45"/>
    </row>
    <row r="669" spans="1:7" s="63" customFormat="1" ht="15" customHeight="1">
      <c r="A669" s="60"/>
      <c r="B669" s="61">
        <v>50</v>
      </c>
      <c r="C669" s="60" t="s">
        <v>63</v>
      </c>
      <c r="D669" s="54"/>
      <c r="E669" s="65"/>
      <c r="F669" s="65"/>
      <c r="G669" s="65"/>
    </row>
    <row r="670" spans="1:7" ht="15" customHeight="1">
      <c r="B670" s="27" t="s">
        <v>222</v>
      </c>
      <c r="C670" s="24" t="s">
        <v>223</v>
      </c>
      <c r="D670" s="17">
        <v>4999</v>
      </c>
      <c r="E670" s="17">
        <v>4000</v>
      </c>
      <c r="F670" s="17">
        <v>4000</v>
      </c>
      <c r="G670" s="7">
        <v>2500</v>
      </c>
    </row>
    <row r="671" spans="1:7" ht="15" customHeight="1">
      <c r="A671" s="60" t="s">
        <v>5</v>
      </c>
      <c r="B671" s="61">
        <v>50</v>
      </c>
      <c r="C671" s="60" t="s">
        <v>63</v>
      </c>
      <c r="D671" s="13">
        <f t="shared" ref="D671:F671" si="235">D670</f>
        <v>4999</v>
      </c>
      <c r="E671" s="13">
        <f t="shared" si="235"/>
        <v>4000</v>
      </c>
      <c r="F671" s="13">
        <f t="shared" si="235"/>
        <v>4000</v>
      </c>
      <c r="G671" s="13">
        <f t="shared" ref="G671" si="236">G670</f>
        <v>2500</v>
      </c>
    </row>
    <row r="672" spans="1:7" ht="7.5" customHeight="1">
      <c r="C672" s="24"/>
      <c r="D672" s="19"/>
      <c r="E672" s="19"/>
      <c r="F672" s="19"/>
      <c r="G672" s="19"/>
    </row>
    <row r="673" spans="1:7" ht="15" customHeight="1">
      <c r="B673" s="27">
        <v>51</v>
      </c>
      <c r="C673" s="24" t="s">
        <v>436</v>
      </c>
      <c r="D673" s="14"/>
      <c r="E673" s="14"/>
      <c r="F673" s="14"/>
      <c r="G673" s="14"/>
    </row>
    <row r="674" spans="1:7" ht="25.5">
      <c r="A674" s="60"/>
      <c r="B674" s="61" t="s">
        <v>252</v>
      </c>
      <c r="C674" s="60" t="s">
        <v>437</v>
      </c>
      <c r="D674" s="4">
        <v>0</v>
      </c>
      <c r="E674" s="4">
        <v>0</v>
      </c>
      <c r="F674" s="4">
        <v>0</v>
      </c>
      <c r="G674" s="7">
        <v>2500</v>
      </c>
    </row>
    <row r="675" spans="1:7" ht="15" customHeight="1">
      <c r="A675" s="60" t="s">
        <v>5</v>
      </c>
      <c r="B675" s="61">
        <v>51</v>
      </c>
      <c r="C675" s="60" t="s">
        <v>436</v>
      </c>
      <c r="D675" s="12">
        <f>D674</f>
        <v>0</v>
      </c>
      <c r="E675" s="12">
        <f t="shared" ref="E675:G675" si="237">E674</f>
        <v>0</v>
      </c>
      <c r="F675" s="12">
        <f t="shared" si="237"/>
        <v>0</v>
      </c>
      <c r="G675" s="13">
        <f t="shared" si="237"/>
        <v>2500</v>
      </c>
    </row>
    <row r="676" spans="1:7" ht="15" customHeight="1">
      <c r="A676" s="60" t="s">
        <v>5</v>
      </c>
      <c r="B676" s="61">
        <v>44</v>
      </c>
      <c r="C676" s="60" t="s">
        <v>215</v>
      </c>
      <c r="D676" s="13">
        <f>D671+D675</f>
        <v>4999</v>
      </c>
      <c r="E676" s="13">
        <f t="shared" ref="E676:G676" si="238">E671+E675</f>
        <v>4000</v>
      </c>
      <c r="F676" s="13">
        <f t="shared" si="238"/>
        <v>4000</v>
      </c>
      <c r="G676" s="13">
        <f t="shared" si="238"/>
        <v>5000</v>
      </c>
    </row>
    <row r="677" spans="1:7" ht="15" customHeight="1">
      <c r="A677" s="60"/>
      <c r="B677" s="103"/>
      <c r="C677" s="104"/>
      <c r="D677" s="53"/>
      <c r="E677" s="47"/>
      <c r="F677" s="47"/>
      <c r="G677" s="47"/>
    </row>
    <row r="678" spans="1:7" ht="15" customHeight="1">
      <c r="A678" s="60"/>
      <c r="B678" s="61">
        <v>60</v>
      </c>
      <c r="C678" s="60" t="s">
        <v>55</v>
      </c>
      <c r="D678" s="53"/>
      <c r="E678" s="47"/>
      <c r="F678" s="47"/>
      <c r="G678" s="47"/>
    </row>
    <row r="679" spans="1:7" ht="42" customHeight="1">
      <c r="A679" s="60"/>
      <c r="B679" s="61">
        <v>66</v>
      </c>
      <c r="C679" s="82" t="s">
        <v>67</v>
      </c>
      <c r="D679" s="53"/>
      <c r="E679" s="21"/>
      <c r="F679" s="21"/>
      <c r="G679" s="45"/>
    </row>
    <row r="680" spans="1:7">
      <c r="A680" s="60"/>
      <c r="B680" s="61" t="s">
        <v>180</v>
      </c>
      <c r="C680" s="82" t="s">
        <v>181</v>
      </c>
      <c r="D680" s="1">
        <v>0</v>
      </c>
      <c r="E680" s="8">
        <v>6424</v>
      </c>
      <c r="F680" s="8">
        <v>6424</v>
      </c>
      <c r="G680" s="1">
        <v>0</v>
      </c>
    </row>
    <row r="681" spans="1:7" ht="41.25" customHeight="1">
      <c r="A681" s="24" t="s">
        <v>5</v>
      </c>
      <c r="B681" s="27">
        <v>66</v>
      </c>
      <c r="C681" s="51" t="s">
        <v>67</v>
      </c>
      <c r="D681" s="1">
        <f t="shared" ref="D681:F681" si="239">SUM(D680)</f>
        <v>0</v>
      </c>
      <c r="E681" s="8">
        <f t="shared" si="239"/>
        <v>6424</v>
      </c>
      <c r="F681" s="8">
        <f t="shared" si="239"/>
        <v>6424</v>
      </c>
      <c r="G681" s="1">
        <f t="shared" ref="G681" si="240">SUM(G680)</f>
        <v>0</v>
      </c>
    </row>
    <row r="682" spans="1:7" ht="14.85" customHeight="1">
      <c r="A682" s="60" t="s">
        <v>5</v>
      </c>
      <c r="B682" s="61">
        <v>60</v>
      </c>
      <c r="C682" s="60" t="s">
        <v>55</v>
      </c>
      <c r="D682" s="1">
        <f t="shared" ref="D682:F682" si="241">D681</f>
        <v>0</v>
      </c>
      <c r="E682" s="8">
        <f t="shared" si="241"/>
        <v>6424</v>
      </c>
      <c r="F682" s="8">
        <f t="shared" si="241"/>
        <v>6424</v>
      </c>
      <c r="G682" s="1">
        <f t="shared" ref="G682" si="242">G681</f>
        <v>0</v>
      </c>
    </row>
    <row r="683" spans="1:7" ht="14.85" customHeight="1">
      <c r="A683" s="60" t="s">
        <v>5</v>
      </c>
      <c r="B683" s="103">
        <v>2.101</v>
      </c>
      <c r="C683" s="104" t="s">
        <v>19</v>
      </c>
      <c r="D683" s="8">
        <f t="shared" ref="D683:F683" si="243">D682+D676</f>
        <v>4999</v>
      </c>
      <c r="E683" s="8">
        <f t="shared" si="243"/>
        <v>10424</v>
      </c>
      <c r="F683" s="8">
        <f t="shared" si="243"/>
        <v>10424</v>
      </c>
      <c r="G683" s="8">
        <f t="shared" ref="G683" si="244">G682+G676</f>
        <v>5000</v>
      </c>
    </row>
    <row r="684" spans="1:7" ht="13.7" customHeight="1">
      <c r="A684" s="60"/>
      <c r="B684" s="61"/>
      <c r="C684" s="60"/>
      <c r="D684" s="53"/>
      <c r="E684" s="47"/>
      <c r="F684" s="47"/>
      <c r="G684" s="45"/>
    </row>
    <row r="685" spans="1:7" ht="15" customHeight="1">
      <c r="A685" s="60"/>
      <c r="B685" s="103">
        <v>2.1019999999999999</v>
      </c>
      <c r="C685" s="104" t="s">
        <v>22</v>
      </c>
      <c r="D685" s="53"/>
      <c r="E685" s="47"/>
      <c r="F685" s="47"/>
      <c r="G685" s="45"/>
    </row>
    <row r="686" spans="1:7" ht="15" customHeight="1">
      <c r="A686" s="60"/>
      <c r="B686" s="61">
        <v>60</v>
      </c>
      <c r="C686" s="60" t="s">
        <v>55</v>
      </c>
      <c r="D686" s="53"/>
      <c r="E686" s="47"/>
      <c r="F686" s="47"/>
      <c r="G686" s="45"/>
    </row>
    <row r="687" spans="1:7" ht="15" customHeight="1">
      <c r="A687" s="60"/>
      <c r="B687" s="61">
        <v>66</v>
      </c>
      <c r="C687" s="60" t="s">
        <v>182</v>
      </c>
      <c r="D687" s="53"/>
      <c r="E687" s="47"/>
      <c r="F687" s="47"/>
      <c r="G687" s="45"/>
    </row>
    <row r="688" spans="1:7" ht="15" customHeight="1">
      <c r="A688" s="60"/>
      <c r="B688" s="61" t="s">
        <v>180</v>
      </c>
      <c r="C688" s="82" t="s">
        <v>181</v>
      </c>
      <c r="D688" s="7">
        <v>41737</v>
      </c>
      <c r="E688" s="7">
        <v>107640</v>
      </c>
      <c r="F688" s="3">
        <v>0</v>
      </c>
      <c r="G688" s="3">
        <v>0</v>
      </c>
    </row>
    <row r="689" spans="1:7" ht="15" customHeight="1">
      <c r="A689" s="60" t="s">
        <v>5</v>
      </c>
      <c r="B689" s="61">
        <v>66</v>
      </c>
      <c r="C689" s="60" t="s">
        <v>182</v>
      </c>
      <c r="D689" s="5">
        <f t="shared" ref="D689" si="245">SUM(D688:D688)</f>
        <v>41737</v>
      </c>
      <c r="E689" s="5">
        <f t="shared" ref="E689" si="246">SUM(E688:E688)</f>
        <v>107640</v>
      </c>
      <c r="F689" s="2">
        <f t="shared" ref="F689:G689" si="247">SUM(F688:F688)</f>
        <v>0</v>
      </c>
      <c r="G689" s="2">
        <f t="shared" si="247"/>
        <v>0</v>
      </c>
    </row>
    <row r="690" spans="1:7">
      <c r="A690" s="60"/>
      <c r="B690" s="61"/>
      <c r="C690" s="60"/>
      <c r="D690" s="7"/>
      <c r="E690" s="3"/>
      <c r="F690" s="3"/>
      <c r="G690" s="7"/>
    </row>
    <row r="691" spans="1:7" ht="38.25">
      <c r="A691" s="60"/>
      <c r="B691" s="61">
        <v>67</v>
      </c>
      <c r="C691" s="60" t="s">
        <v>433</v>
      </c>
      <c r="D691" s="54"/>
      <c r="E691" s="64"/>
      <c r="F691" s="64"/>
      <c r="G691" s="65"/>
    </row>
    <row r="692" spans="1:7" ht="15" customHeight="1">
      <c r="B692" s="27" t="s">
        <v>306</v>
      </c>
      <c r="C692" s="51" t="s">
        <v>181</v>
      </c>
      <c r="D692" s="3">
        <v>0</v>
      </c>
      <c r="E692" s="7">
        <v>100486</v>
      </c>
      <c r="F692" s="3">
        <v>0</v>
      </c>
      <c r="G692" s="7">
        <v>74532</v>
      </c>
    </row>
    <row r="693" spans="1:7" ht="38.25">
      <c r="A693" s="24" t="s">
        <v>5</v>
      </c>
      <c r="B693" s="27">
        <v>67</v>
      </c>
      <c r="C693" s="24" t="s">
        <v>433</v>
      </c>
      <c r="D693" s="2">
        <f t="shared" ref="D693:G693" si="248">SUM(D692:D692)</f>
        <v>0</v>
      </c>
      <c r="E693" s="5">
        <f t="shared" si="248"/>
        <v>100486</v>
      </c>
      <c r="F693" s="2">
        <f t="shared" si="248"/>
        <v>0</v>
      </c>
      <c r="G693" s="5">
        <f t="shared" si="248"/>
        <v>74532</v>
      </c>
    </row>
    <row r="694" spans="1:7">
      <c r="C694" s="24"/>
      <c r="D694" s="7"/>
      <c r="E694" s="3"/>
      <c r="F694" s="3"/>
      <c r="G694" s="7"/>
    </row>
    <row r="695" spans="1:7">
      <c r="B695" s="27">
        <v>68</v>
      </c>
      <c r="C695" s="24" t="s">
        <v>347</v>
      </c>
      <c r="D695" s="54"/>
      <c r="E695" s="64"/>
      <c r="F695" s="64"/>
      <c r="G695" s="65"/>
    </row>
    <row r="696" spans="1:7" ht="15" customHeight="1">
      <c r="B696" s="27" t="s">
        <v>345</v>
      </c>
      <c r="C696" s="51" t="s">
        <v>181</v>
      </c>
      <c r="D696" s="3">
        <v>0</v>
      </c>
      <c r="E696" s="7">
        <v>1</v>
      </c>
      <c r="F696" s="7">
        <v>1</v>
      </c>
      <c r="G696" s="3" t="e">
        <f>SUM(#REF!)</f>
        <v>#REF!</v>
      </c>
    </row>
    <row r="697" spans="1:7">
      <c r="A697" s="24" t="s">
        <v>5</v>
      </c>
      <c r="B697" s="27">
        <v>68</v>
      </c>
      <c r="C697" s="24" t="s">
        <v>347</v>
      </c>
      <c r="D697" s="2">
        <f t="shared" ref="D697:F697" si="249">SUM(D696:D696)</f>
        <v>0</v>
      </c>
      <c r="E697" s="5">
        <f t="shared" si="249"/>
        <v>1</v>
      </c>
      <c r="F697" s="5">
        <f t="shared" si="249"/>
        <v>1</v>
      </c>
      <c r="G697" s="2">
        <v>0</v>
      </c>
    </row>
    <row r="698" spans="1:7">
      <c r="C698" s="24"/>
      <c r="D698" s="7"/>
      <c r="E698" s="3"/>
      <c r="F698" s="3"/>
      <c r="G698" s="7"/>
    </row>
    <row r="699" spans="1:7" ht="27" customHeight="1">
      <c r="B699" s="27">
        <v>69</v>
      </c>
      <c r="C699" s="24" t="s">
        <v>344</v>
      </c>
      <c r="D699" s="54"/>
      <c r="E699" s="64"/>
      <c r="F699" s="64"/>
      <c r="G699" s="65"/>
    </row>
    <row r="700" spans="1:7" ht="15" customHeight="1">
      <c r="B700" s="27" t="s">
        <v>346</v>
      </c>
      <c r="C700" s="51" t="s">
        <v>181</v>
      </c>
      <c r="D700" s="3">
        <v>0</v>
      </c>
      <c r="E700" s="7">
        <v>1</v>
      </c>
      <c r="F700" s="7">
        <v>1</v>
      </c>
      <c r="G700" s="3">
        <v>0</v>
      </c>
    </row>
    <row r="701" spans="1:7" ht="27" customHeight="1">
      <c r="A701" s="24" t="s">
        <v>5</v>
      </c>
      <c r="B701" s="27">
        <v>69</v>
      </c>
      <c r="C701" s="24" t="s">
        <v>344</v>
      </c>
      <c r="D701" s="2">
        <f t="shared" ref="D701:F701" si="250">SUM(D700:D700)</f>
        <v>0</v>
      </c>
      <c r="E701" s="5">
        <f t="shared" si="250"/>
        <v>1</v>
      </c>
      <c r="F701" s="5">
        <f t="shared" si="250"/>
        <v>1</v>
      </c>
      <c r="G701" s="2">
        <f t="shared" ref="G701" si="251">SUM(G700:G700)</f>
        <v>0</v>
      </c>
    </row>
    <row r="702" spans="1:7">
      <c r="C702" s="24"/>
      <c r="D702" s="3"/>
      <c r="E702" s="3"/>
      <c r="F702" s="3"/>
      <c r="G702" s="3"/>
    </row>
    <row r="703" spans="1:7" ht="25.5">
      <c r="B703" s="27">
        <v>70</v>
      </c>
      <c r="C703" s="24" t="s">
        <v>390</v>
      </c>
      <c r="D703" s="54"/>
      <c r="E703" s="64"/>
      <c r="F703" s="64"/>
      <c r="G703" s="65"/>
    </row>
    <row r="704" spans="1:7">
      <c r="B704" s="27" t="s">
        <v>391</v>
      </c>
      <c r="C704" s="51" t="s">
        <v>392</v>
      </c>
      <c r="D704" s="3">
        <v>0</v>
      </c>
      <c r="E704" s="3">
        <v>0</v>
      </c>
      <c r="F704" s="3">
        <v>0</v>
      </c>
      <c r="G704" s="7">
        <v>3960</v>
      </c>
    </row>
    <row r="705" spans="1:7" ht="25.5">
      <c r="A705" s="60" t="s">
        <v>5</v>
      </c>
      <c r="B705" s="61">
        <v>70</v>
      </c>
      <c r="C705" s="60" t="s">
        <v>390</v>
      </c>
      <c r="D705" s="2">
        <f t="shared" ref="D705:F705" si="252">SUM(D704:D704)</f>
        <v>0</v>
      </c>
      <c r="E705" s="2">
        <f t="shared" si="252"/>
        <v>0</v>
      </c>
      <c r="F705" s="2">
        <f t="shared" si="252"/>
        <v>0</v>
      </c>
      <c r="G705" s="5">
        <f t="shared" ref="G705" si="253">SUM(G704:G704)</f>
        <v>3960</v>
      </c>
    </row>
    <row r="706" spans="1:7" s="63" customFormat="1">
      <c r="A706" s="60"/>
      <c r="B706" s="61"/>
      <c r="C706" s="60"/>
      <c r="D706" s="3"/>
      <c r="E706" s="3"/>
      <c r="F706" s="3"/>
      <c r="G706" s="3"/>
    </row>
    <row r="707" spans="1:7" ht="30" customHeight="1">
      <c r="B707" s="27">
        <v>71</v>
      </c>
      <c r="C707" s="24" t="s">
        <v>443</v>
      </c>
      <c r="D707" s="54"/>
      <c r="E707" s="64"/>
      <c r="F707" s="64"/>
      <c r="G707" s="65"/>
    </row>
    <row r="708" spans="1:7">
      <c r="A708" s="60"/>
      <c r="B708" s="61" t="s">
        <v>393</v>
      </c>
      <c r="C708" s="82" t="s">
        <v>394</v>
      </c>
      <c r="D708" s="3">
        <v>0</v>
      </c>
      <c r="E708" s="3">
        <v>0</v>
      </c>
      <c r="F708" s="3">
        <v>0</v>
      </c>
      <c r="G708" s="7">
        <v>57816</v>
      </c>
    </row>
    <row r="709" spans="1:7" ht="25.5">
      <c r="A709" s="60" t="s">
        <v>5</v>
      </c>
      <c r="B709" s="61">
        <v>71</v>
      </c>
      <c r="C709" s="60" t="s">
        <v>443</v>
      </c>
      <c r="D709" s="2">
        <f t="shared" ref="D709:F709" si="254">SUM(D708:D708)</f>
        <v>0</v>
      </c>
      <c r="E709" s="2">
        <f t="shared" si="254"/>
        <v>0</v>
      </c>
      <c r="F709" s="2">
        <f t="shared" si="254"/>
        <v>0</v>
      </c>
      <c r="G709" s="5">
        <f t="shared" ref="G709" si="255">SUM(G708:G708)</f>
        <v>57816</v>
      </c>
    </row>
    <row r="710" spans="1:7" s="63" customFormat="1">
      <c r="A710" s="60"/>
      <c r="B710" s="61"/>
      <c r="C710" s="60"/>
      <c r="D710" s="3"/>
      <c r="E710" s="3"/>
      <c r="F710" s="3"/>
      <c r="G710" s="3"/>
    </row>
    <row r="711" spans="1:7" ht="26.25" customHeight="1">
      <c r="A711" s="60"/>
      <c r="B711" s="61">
        <v>72</v>
      </c>
      <c r="C711" s="60" t="s">
        <v>442</v>
      </c>
      <c r="D711" s="54"/>
      <c r="E711" s="64"/>
      <c r="F711" s="64"/>
      <c r="G711" s="65"/>
    </row>
    <row r="712" spans="1:7">
      <c r="B712" s="27" t="s">
        <v>434</v>
      </c>
      <c r="C712" s="51" t="s">
        <v>394</v>
      </c>
      <c r="D712" s="3">
        <v>0</v>
      </c>
      <c r="E712" s="3">
        <v>0</v>
      </c>
      <c r="F712" s="3">
        <v>0</v>
      </c>
      <c r="G712" s="7">
        <v>1</v>
      </c>
    </row>
    <row r="713" spans="1:7" ht="25.5">
      <c r="A713" s="24" t="s">
        <v>5</v>
      </c>
      <c r="B713" s="27">
        <v>72</v>
      </c>
      <c r="C713" s="24" t="s">
        <v>442</v>
      </c>
      <c r="D713" s="2">
        <f>SUM(D712:D712)</f>
        <v>0</v>
      </c>
      <c r="E713" s="2">
        <f t="shared" ref="E713:F713" si="256">SUM(E712:E712)</f>
        <v>0</v>
      </c>
      <c r="F713" s="2">
        <f t="shared" si="256"/>
        <v>0</v>
      </c>
      <c r="G713" s="5">
        <f t="shared" ref="G713" si="257">SUM(G712:G712)</f>
        <v>1</v>
      </c>
    </row>
    <row r="714" spans="1:7" ht="12" customHeight="1">
      <c r="C714" s="24"/>
      <c r="D714" s="7"/>
      <c r="E714" s="3"/>
      <c r="F714" s="3"/>
      <c r="G714" s="7"/>
    </row>
    <row r="715" spans="1:7">
      <c r="B715" s="27">
        <v>73</v>
      </c>
      <c r="C715" s="24" t="s">
        <v>435</v>
      </c>
      <c r="D715" s="54"/>
      <c r="E715" s="64"/>
      <c r="F715" s="64"/>
      <c r="G715" s="65"/>
    </row>
    <row r="716" spans="1:7" ht="15" customHeight="1">
      <c r="B716" s="27" t="s">
        <v>440</v>
      </c>
      <c r="C716" s="51" t="s">
        <v>181</v>
      </c>
      <c r="D716" s="3">
        <v>0</v>
      </c>
      <c r="E716" s="3">
        <v>0</v>
      </c>
      <c r="F716" s="3">
        <v>0</v>
      </c>
      <c r="G716" s="7">
        <v>4000</v>
      </c>
    </row>
    <row r="717" spans="1:7">
      <c r="A717" s="24" t="s">
        <v>5</v>
      </c>
      <c r="B717" s="27">
        <v>73</v>
      </c>
      <c r="C717" s="24" t="s">
        <v>435</v>
      </c>
      <c r="D717" s="2">
        <f t="shared" ref="D717:F717" si="258">SUM(D716:D716)</f>
        <v>0</v>
      </c>
      <c r="E717" s="2">
        <f t="shared" si="258"/>
        <v>0</v>
      </c>
      <c r="F717" s="2">
        <f t="shared" si="258"/>
        <v>0</v>
      </c>
      <c r="G717" s="5">
        <f t="shared" ref="G717" si="259">SUM(G716:G716)</f>
        <v>4000</v>
      </c>
    </row>
    <row r="718" spans="1:7" ht="15" customHeight="1">
      <c r="A718" s="24" t="s">
        <v>5</v>
      </c>
      <c r="B718" s="27">
        <v>60</v>
      </c>
      <c r="C718" s="24" t="s">
        <v>55</v>
      </c>
      <c r="D718" s="8">
        <f>D689+D693+D697+D701+D705+D709+D717+D713</f>
        <v>41737</v>
      </c>
      <c r="E718" s="8">
        <f t="shared" ref="E718:G718" si="260">E689+E693+E697+E701+E705+E709+E717+E713</f>
        <v>208128</v>
      </c>
      <c r="F718" s="8">
        <f t="shared" si="260"/>
        <v>2</v>
      </c>
      <c r="G718" s="8">
        <f t="shared" si="260"/>
        <v>140309</v>
      </c>
    </row>
    <row r="719" spans="1:7" ht="15" customHeight="1">
      <c r="A719" s="24" t="s">
        <v>5</v>
      </c>
      <c r="B719" s="49">
        <v>2.1019999999999999</v>
      </c>
      <c r="C719" s="44" t="s">
        <v>22</v>
      </c>
      <c r="D719" s="8">
        <f t="shared" ref="D719:F719" si="261">D718</f>
        <v>41737</v>
      </c>
      <c r="E719" s="8">
        <f t="shared" si="261"/>
        <v>208128</v>
      </c>
      <c r="F719" s="8">
        <f t="shared" si="261"/>
        <v>2</v>
      </c>
      <c r="G719" s="8">
        <f t="shared" ref="G719" si="262">G718</f>
        <v>140309</v>
      </c>
    </row>
    <row r="720" spans="1:7" ht="9.9499999999999993" customHeight="1">
      <c r="B720" s="49"/>
      <c r="C720" s="44"/>
      <c r="D720" s="7"/>
      <c r="E720" s="3"/>
      <c r="F720" s="3"/>
      <c r="G720" s="7"/>
    </row>
    <row r="721" spans="1:7" ht="15" customHeight="1">
      <c r="B721" s="49">
        <v>2.1030000000000002</v>
      </c>
      <c r="C721" s="44" t="s">
        <v>26</v>
      </c>
      <c r="D721" s="53"/>
      <c r="E721" s="47"/>
      <c r="F721" s="47"/>
      <c r="G721" s="45"/>
    </row>
    <row r="722" spans="1:7" ht="15" customHeight="1">
      <c r="B722" s="27">
        <v>60</v>
      </c>
      <c r="C722" s="24" t="s">
        <v>55</v>
      </c>
      <c r="D722" s="53"/>
      <c r="E722" s="47"/>
      <c r="F722" s="47"/>
      <c r="G722" s="45"/>
    </row>
    <row r="723" spans="1:7" ht="15" customHeight="1">
      <c r="B723" s="27">
        <v>61</v>
      </c>
      <c r="C723" s="24" t="s">
        <v>307</v>
      </c>
      <c r="D723" s="53"/>
      <c r="E723" s="47"/>
      <c r="F723" s="47"/>
      <c r="G723" s="45"/>
    </row>
    <row r="724" spans="1:7" ht="15" customHeight="1">
      <c r="B724" s="27" t="s">
        <v>308</v>
      </c>
      <c r="C724" s="51" t="s">
        <v>181</v>
      </c>
      <c r="D724" s="3">
        <v>0</v>
      </c>
      <c r="E724" s="7">
        <v>5000</v>
      </c>
      <c r="F724" s="7">
        <v>5000</v>
      </c>
      <c r="G724" s="3">
        <v>0</v>
      </c>
    </row>
    <row r="725" spans="1:7" ht="15" customHeight="1">
      <c r="A725" s="24" t="s">
        <v>5</v>
      </c>
      <c r="B725" s="27">
        <v>61</v>
      </c>
      <c r="C725" s="24" t="s">
        <v>307</v>
      </c>
      <c r="D725" s="2">
        <f t="shared" ref="D725" si="263">SUM(D724:D724)</f>
        <v>0</v>
      </c>
      <c r="E725" s="5">
        <f t="shared" ref="E725" si="264">SUM(E724:E724)</f>
        <v>5000</v>
      </c>
      <c r="F725" s="5">
        <f t="shared" ref="F725:G725" si="265">SUM(F724:F724)</f>
        <v>5000</v>
      </c>
      <c r="G725" s="2">
        <f t="shared" si="265"/>
        <v>0</v>
      </c>
    </row>
    <row r="726" spans="1:7" ht="9.9499999999999993" customHeight="1">
      <c r="C726" s="24"/>
      <c r="D726" s="7"/>
      <c r="E726" s="3"/>
      <c r="F726" s="3"/>
      <c r="G726" s="7"/>
    </row>
    <row r="727" spans="1:7">
      <c r="B727" s="27">
        <v>62</v>
      </c>
      <c r="C727" s="24" t="s">
        <v>309</v>
      </c>
      <c r="D727" s="54"/>
      <c r="E727" s="64"/>
      <c r="F727" s="64"/>
      <c r="G727" s="65"/>
    </row>
    <row r="728" spans="1:7" ht="15" customHeight="1">
      <c r="B728" s="27" t="s">
        <v>310</v>
      </c>
      <c r="C728" s="51" t="s">
        <v>181</v>
      </c>
      <c r="D728" s="3">
        <v>0</v>
      </c>
      <c r="E728" s="7">
        <v>6000</v>
      </c>
      <c r="F728" s="7">
        <v>6000</v>
      </c>
      <c r="G728" s="7">
        <v>3000</v>
      </c>
    </row>
    <row r="729" spans="1:7" ht="15" customHeight="1">
      <c r="A729" s="57" t="s">
        <v>5</v>
      </c>
      <c r="B729" s="59">
        <v>62</v>
      </c>
      <c r="C729" s="57" t="s">
        <v>309</v>
      </c>
      <c r="D729" s="2">
        <f t="shared" ref="D729" si="266">SUM(D728:D728)</f>
        <v>0</v>
      </c>
      <c r="E729" s="5">
        <f t="shared" ref="E729" si="267">SUM(E728:E728)</f>
        <v>6000</v>
      </c>
      <c r="F729" s="5">
        <f t="shared" ref="F729:G729" si="268">SUM(F728:F728)</f>
        <v>6000</v>
      </c>
      <c r="G729" s="5">
        <f t="shared" si="268"/>
        <v>3000</v>
      </c>
    </row>
    <row r="730" spans="1:7" ht="9.9499999999999993" customHeight="1">
      <c r="C730" s="24"/>
      <c r="D730" s="7"/>
      <c r="E730" s="3"/>
      <c r="F730" s="3"/>
      <c r="G730" s="7"/>
    </row>
    <row r="731" spans="1:7">
      <c r="B731" s="27">
        <v>63</v>
      </c>
      <c r="C731" s="24" t="s">
        <v>311</v>
      </c>
      <c r="D731" s="54"/>
      <c r="E731" s="64"/>
      <c r="F731" s="64"/>
      <c r="G731" s="65"/>
    </row>
    <row r="732" spans="1:7" ht="15" customHeight="1">
      <c r="B732" s="27" t="s">
        <v>312</v>
      </c>
      <c r="C732" s="51" t="s">
        <v>181</v>
      </c>
      <c r="D732" s="3">
        <v>0</v>
      </c>
      <c r="E732" s="7">
        <v>6000</v>
      </c>
      <c r="F732" s="7">
        <v>6000</v>
      </c>
      <c r="G732" s="3">
        <v>0</v>
      </c>
    </row>
    <row r="733" spans="1:7" ht="15" customHeight="1">
      <c r="A733" s="24" t="s">
        <v>5</v>
      </c>
      <c r="B733" s="27">
        <v>63</v>
      </c>
      <c r="C733" s="24" t="s">
        <v>311</v>
      </c>
      <c r="D733" s="2">
        <f t="shared" ref="D733:G733" si="269">SUM(D732:D732)</f>
        <v>0</v>
      </c>
      <c r="E733" s="5">
        <f t="shared" si="269"/>
        <v>6000</v>
      </c>
      <c r="F733" s="5">
        <f t="shared" si="269"/>
        <v>6000</v>
      </c>
      <c r="G733" s="2">
        <f t="shared" si="269"/>
        <v>0</v>
      </c>
    </row>
    <row r="734" spans="1:7" ht="9.9499999999999993" customHeight="1">
      <c r="C734" s="24"/>
      <c r="D734" s="7"/>
      <c r="E734" s="3"/>
      <c r="F734" s="3"/>
      <c r="G734" s="7"/>
    </row>
    <row r="735" spans="1:7" ht="26.25" customHeight="1">
      <c r="B735" s="27">
        <v>66</v>
      </c>
      <c r="C735" s="24" t="s">
        <v>444</v>
      </c>
      <c r="D735" s="54"/>
      <c r="E735" s="64"/>
      <c r="F735" s="64"/>
      <c r="G735" s="65"/>
    </row>
    <row r="736" spans="1:7" ht="15" customHeight="1">
      <c r="B736" s="27" t="s">
        <v>180</v>
      </c>
      <c r="C736" s="51" t="s">
        <v>181</v>
      </c>
      <c r="D736" s="7">
        <v>699600</v>
      </c>
      <c r="E736" s="3">
        <v>0</v>
      </c>
      <c r="F736" s="3">
        <v>0</v>
      </c>
      <c r="G736" s="7">
        <v>360400</v>
      </c>
    </row>
    <row r="737" spans="1:7" ht="15" customHeight="1">
      <c r="B737" s="27" t="s">
        <v>329</v>
      </c>
      <c r="C737" s="51" t="s">
        <v>330</v>
      </c>
      <c r="D737" s="7">
        <v>500000</v>
      </c>
      <c r="E737" s="7">
        <v>150000</v>
      </c>
      <c r="F737" s="7">
        <v>150000</v>
      </c>
      <c r="G737" s="3">
        <v>0</v>
      </c>
    </row>
    <row r="738" spans="1:7" ht="25.5" customHeight="1">
      <c r="A738" s="24" t="s">
        <v>5</v>
      </c>
      <c r="B738" s="27">
        <v>66</v>
      </c>
      <c r="C738" s="24" t="s">
        <v>444</v>
      </c>
      <c r="D738" s="5">
        <f t="shared" ref="D738:G738" si="270">D736+D737</f>
        <v>1199600</v>
      </c>
      <c r="E738" s="5">
        <f t="shared" si="270"/>
        <v>150000</v>
      </c>
      <c r="F738" s="5">
        <f t="shared" si="270"/>
        <v>150000</v>
      </c>
      <c r="G738" s="5">
        <f t="shared" si="270"/>
        <v>360400</v>
      </c>
    </row>
    <row r="739" spans="1:7" ht="12.75" customHeight="1">
      <c r="C739" s="24"/>
      <c r="D739" s="7"/>
      <c r="E739" s="7"/>
      <c r="F739" s="7"/>
      <c r="G739" s="7"/>
    </row>
    <row r="740" spans="1:7">
      <c r="A740" s="60"/>
      <c r="B740" s="61">
        <v>67</v>
      </c>
      <c r="C740" s="60" t="s">
        <v>331</v>
      </c>
      <c r="D740" s="54"/>
      <c r="E740" s="64"/>
      <c r="F740" s="64"/>
      <c r="G740" s="65"/>
    </row>
    <row r="741" spans="1:7" ht="15" customHeight="1">
      <c r="A741" s="60"/>
      <c r="B741" s="61" t="s">
        <v>306</v>
      </c>
      <c r="C741" s="82" t="s">
        <v>181</v>
      </c>
      <c r="D741" s="1">
        <v>0</v>
      </c>
      <c r="E741" s="8">
        <v>10600</v>
      </c>
      <c r="F741" s="1">
        <v>0</v>
      </c>
      <c r="G741" s="1">
        <v>0</v>
      </c>
    </row>
    <row r="742" spans="1:7" ht="15" customHeight="1">
      <c r="A742" s="24" t="s">
        <v>5</v>
      </c>
      <c r="B742" s="27">
        <v>67</v>
      </c>
      <c r="C742" s="24" t="s">
        <v>331</v>
      </c>
      <c r="D742" s="1">
        <f t="shared" ref="D742:F742" si="271">D741</f>
        <v>0</v>
      </c>
      <c r="E742" s="8">
        <f t="shared" si="271"/>
        <v>10600</v>
      </c>
      <c r="F742" s="1">
        <f t="shared" si="271"/>
        <v>0</v>
      </c>
      <c r="G742" s="1">
        <f t="shared" ref="G742" si="272">G741</f>
        <v>0</v>
      </c>
    </row>
    <row r="743" spans="1:7" ht="15" customHeight="1">
      <c r="A743" s="24" t="s">
        <v>5</v>
      </c>
      <c r="B743" s="27">
        <v>60</v>
      </c>
      <c r="C743" s="24" t="s">
        <v>55</v>
      </c>
      <c r="D743" s="8">
        <f>D725+D729+D733+D738+D742</f>
        <v>1199600</v>
      </c>
      <c r="E743" s="8">
        <f t="shared" ref="E743:G743" si="273">E725+E729+E733+E738+E742</f>
        <v>177600</v>
      </c>
      <c r="F743" s="8">
        <f t="shared" si="273"/>
        <v>167000</v>
      </c>
      <c r="G743" s="8">
        <f t="shared" si="273"/>
        <v>363400</v>
      </c>
    </row>
    <row r="744" spans="1:7" ht="15" customHeight="1">
      <c r="A744" s="60" t="s">
        <v>5</v>
      </c>
      <c r="B744" s="103">
        <v>2.1030000000000002</v>
      </c>
      <c r="C744" s="104" t="s">
        <v>26</v>
      </c>
      <c r="D744" s="8">
        <f t="shared" ref="D744:F744" si="274">D743</f>
        <v>1199600</v>
      </c>
      <c r="E744" s="8">
        <f t="shared" si="274"/>
        <v>177600</v>
      </c>
      <c r="F744" s="8">
        <f t="shared" si="274"/>
        <v>167000</v>
      </c>
      <c r="G744" s="8">
        <f t="shared" ref="G744" si="275">G743</f>
        <v>363400</v>
      </c>
    </row>
    <row r="745" spans="1:7" ht="12" customHeight="1">
      <c r="B745" s="49"/>
      <c r="C745" s="44"/>
      <c r="D745" s="7"/>
      <c r="E745" s="3"/>
      <c r="F745" s="3"/>
      <c r="G745" s="7"/>
    </row>
    <row r="746" spans="1:7" ht="15" customHeight="1">
      <c r="B746" s="49">
        <v>2.1040000000000001</v>
      </c>
      <c r="C746" s="44" t="s">
        <v>250</v>
      </c>
      <c r="D746" s="53"/>
      <c r="E746" s="47"/>
      <c r="F746" s="47"/>
      <c r="G746" s="47"/>
    </row>
    <row r="747" spans="1:7" ht="15" customHeight="1">
      <c r="A747" s="60"/>
      <c r="B747" s="61">
        <v>44</v>
      </c>
      <c r="C747" s="60" t="s">
        <v>215</v>
      </c>
      <c r="D747" s="53"/>
      <c r="E747" s="45"/>
      <c r="F747" s="45"/>
      <c r="G747" s="45"/>
    </row>
    <row r="748" spans="1:7" ht="15" customHeight="1">
      <c r="A748" s="60"/>
      <c r="B748" s="61">
        <v>50</v>
      </c>
      <c r="C748" s="60" t="s">
        <v>256</v>
      </c>
      <c r="D748" s="53"/>
      <c r="E748" s="45"/>
      <c r="F748" s="45"/>
      <c r="G748" s="45"/>
    </row>
    <row r="749" spans="1:7" ht="15" customHeight="1">
      <c r="A749" s="60"/>
      <c r="B749" s="61" t="s">
        <v>251</v>
      </c>
      <c r="C749" s="60" t="s">
        <v>181</v>
      </c>
      <c r="D749" s="17">
        <v>4827</v>
      </c>
      <c r="E749" s="17">
        <v>5000</v>
      </c>
      <c r="F749" s="17">
        <v>5000</v>
      </c>
      <c r="G749" s="7">
        <v>8711</v>
      </c>
    </row>
    <row r="750" spans="1:7" ht="15" customHeight="1">
      <c r="A750" s="60" t="s">
        <v>5</v>
      </c>
      <c r="B750" s="61">
        <v>50</v>
      </c>
      <c r="C750" s="60" t="s">
        <v>256</v>
      </c>
      <c r="D750" s="13">
        <f t="shared" ref="D750:E750" si="276">D749</f>
        <v>4827</v>
      </c>
      <c r="E750" s="13">
        <f t="shared" si="276"/>
        <v>5000</v>
      </c>
      <c r="F750" s="13">
        <f t="shared" ref="F750:G750" si="277">F749</f>
        <v>5000</v>
      </c>
      <c r="G750" s="13">
        <f t="shared" si="277"/>
        <v>8711</v>
      </c>
    </row>
    <row r="751" spans="1:7">
      <c r="A751" s="60"/>
      <c r="B751" s="61"/>
      <c r="C751" s="60"/>
      <c r="D751" s="53"/>
      <c r="E751" s="45"/>
      <c r="F751" s="45"/>
      <c r="G751" s="53"/>
    </row>
    <row r="752" spans="1:7">
      <c r="A752" s="60"/>
      <c r="B752" s="61">
        <v>51</v>
      </c>
      <c r="C752" s="60" t="s">
        <v>257</v>
      </c>
      <c r="D752" s="53"/>
      <c r="E752" s="45"/>
      <c r="F752" s="45"/>
      <c r="G752" s="53"/>
    </row>
    <row r="753" spans="1:7" ht="15" customHeight="1">
      <c r="A753" s="60"/>
      <c r="B753" s="61" t="s">
        <v>252</v>
      </c>
      <c r="C753" s="60" t="s">
        <v>181</v>
      </c>
      <c r="D753" s="14">
        <v>5000</v>
      </c>
      <c r="E753" s="14">
        <v>5000</v>
      </c>
      <c r="F753" s="14">
        <v>5000</v>
      </c>
      <c r="G753" s="7">
        <v>10000</v>
      </c>
    </row>
    <row r="754" spans="1:7">
      <c r="A754" s="60" t="s">
        <v>5</v>
      </c>
      <c r="B754" s="61">
        <v>51</v>
      </c>
      <c r="C754" s="60" t="s">
        <v>257</v>
      </c>
      <c r="D754" s="13">
        <f t="shared" ref="D754:E754" si="278">D753</f>
        <v>5000</v>
      </c>
      <c r="E754" s="13">
        <f t="shared" si="278"/>
        <v>5000</v>
      </c>
      <c r="F754" s="13">
        <f t="shared" ref="F754:G754" si="279">F753</f>
        <v>5000</v>
      </c>
      <c r="G754" s="13">
        <f t="shared" si="279"/>
        <v>10000</v>
      </c>
    </row>
    <row r="755" spans="1:7" ht="15" customHeight="1">
      <c r="A755" s="60"/>
      <c r="B755" s="61"/>
      <c r="C755" s="60"/>
      <c r="D755" s="54"/>
      <c r="E755" s="65"/>
      <c r="F755" s="65"/>
      <c r="G755" s="65"/>
    </row>
    <row r="756" spans="1:7" ht="25.5">
      <c r="A756" s="60"/>
      <c r="B756" s="61">
        <v>52</v>
      </c>
      <c r="C756" s="60" t="s">
        <v>254</v>
      </c>
      <c r="D756" s="53"/>
      <c r="E756" s="45"/>
      <c r="F756" s="45"/>
      <c r="G756" s="45"/>
    </row>
    <row r="757" spans="1:7" ht="15" customHeight="1">
      <c r="B757" s="27" t="s">
        <v>253</v>
      </c>
      <c r="C757" s="24" t="s">
        <v>181</v>
      </c>
      <c r="D757" s="17">
        <v>4999</v>
      </c>
      <c r="E757" s="9">
        <v>0</v>
      </c>
      <c r="F757" s="9">
        <v>0</v>
      </c>
      <c r="G757" s="3">
        <v>0</v>
      </c>
    </row>
    <row r="758" spans="1:7" ht="25.5">
      <c r="A758" s="24" t="s">
        <v>5</v>
      </c>
      <c r="B758" s="27">
        <v>52</v>
      </c>
      <c r="C758" s="24" t="s">
        <v>254</v>
      </c>
      <c r="D758" s="13">
        <f t="shared" ref="D758:E758" si="280">D757</f>
        <v>4999</v>
      </c>
      <c r="E758" s="12">
        <f t="shared" si="280"/>
        <v>0</v>
      </c>
      <c r="F758" s="12">
        <f t="shared" ref="F758:G758" si="281">F757</f>
        <v>0</v>
      </c>
      <c r="G758" s="12">
        <f t="shared" si="281"/>
        <v>0</v>
      </c>
    </row>
    <row r="759" spans="1:7">
      <c r="C759" s="24"/>
      <c r="D759" s="19"/>
      <c r="E759" s="20"/>
      <c r="F759" s="20"/>
      <c r="G759" s="68"/>
    </row>
    <row r="760" spans="1:7">
      <c r="A760" s="69"/>
      <c r="B760" s="50">
        <v>54</v>
      </c>
      <c r="C760" s="51" t="s">
        <v>268</v>
      </c>
      <c r="D760" s="14"/>
      <c r="E760" s="4"/>
      <c r="F760" s="4"/>
      <c r="G760" s="65"/>
    </row>
    <row r="761" spans="1:7">
      <c r="A761" s="69"/>
      <c r="B761" s="50" t="s">
        <v>269</v>
      </c>
      <c r="C761" s="51" t="s">
        <v>181</v>
      </c>
      <c r="D761" s="14">
        <v>4998</v>
      </c>
      <c r="E761" s="14">
        <v>5000</v>
      </c>
      <c r="F761" s="14">
        <v>5000</v>
      </c>
      <c r="G761" s="7">
        <v>10000</v>
      </c>
    </row>
    <row r="762" spans="1:7">
      <c r="A762" s="69" t="s">
        <v>5</v>
      </c>
      <c r="B762" s="50">
        <v>54</v>
      </c>
      <c r="C762" s="51" t="s">
        <v>268</v>
      </c>
      <c r="D762" s="13">
        <f t="shared" ref="D762:F762" si="282">D761</f>
        <v>4998</v>
      </c>
      <c r="E762" s="13">
        <f t="shared" si="282"/>
        <v>5000</v>
      </c>
      <c r="F762" s="13">
        <f t="shared" si="282"/>
        <v>5000</v>
      </c>
      <c r="G762" s="13">
        <f t="shared" ref="G762" si="283">G761</f>
        <v>10000</v>
      </c>
    </row>
    <row r="763" spans="1:7" ht="15" customHeight="1">
      <c r="A763" s="24" t="s">
        <v>5</v>
      </c>
      <c r="B763" s="27">
        <v>44</v>
      </c>
      <c r="C763" s="24" t="s">
        <v>215</v>
      </c>
      <c r="D763" s="13">
        <f t="shared" ref="D763:F763" si="284">D754+D758+D762+D750</f>
        <v>19824</v>
      </c>
      <c r="E763" s="13">
        <f t="shared" si="284"/>
        <v>15000</v>
      </c>
      <c r="F763" s="13">
        <f t="shared" si="284"/>
        <v>15000</v>
      </c>
      <c r="G763" s="13">
        <f t="shared" ref="G763" si="285">G754+G758+G762+G750</f>
        <v>28711</v>
      </c>
    </row>
    <row r="764" spans="1:7" ht="15" customHeight="1">
      <c r="A764" s="24" t="s">
        <v>5</v>
      </c>
      <c r="B764" s="49">
        <v>2.1040000000000001</v>
      </c>
      <c r="C764" s="44" t="s">
        <v>250</v>
      </c>
      <c r="D764" s="5">
        <f t="shared" ref="D764:F764" si="286">D763</f>
        <v>19824</v>
      </c>
      <c r="E764" s="5">
        <f t="shared" si="286"/>
        <v>15000</v>
      </c>
      <c r="F764" s="5">
        <f t="shared" si="286"/>
        <v>15000</v>
      </c>
      <c r="G764" s="5">
        <f t="shared" ref="G764" si="287">G763</f>
        <v>28711</v>
      </c>
    </row>
    <row r="765" spans="1:7" ht="15.4" customHeight="1">
      <c r="A765" s="24" t="s">
        <v>5</v>
      </c>
      <c r="B765" s="48">
        <v>2</v>
      </c>
      <c r="C765" s="24" t="s">
        <v>16</v>
      </c>
      <c r="D765" s="8">
        <f t="shared" ref="D765:G765" si="288">D719+D683+D764+D744+D665</f>
        <v>1266160</v>
      </c>
      <c r="E765" s="8">
        <f t="shared" si="288"/>
        <v>412952</v>
      </c>
      <c r="F765" s="8">
        <f t="shared" si="288"/>
        <v>194226</v>
      </c>
      <c r="G765" s="8">
        <f t="shared" si="288"/>
        <v>539320</v>
      </c>
    </row>
    <row r="766" spans="1:7">
      <c r="A766" s="24" t="s">
        <v>5</v>
      </c>
      <c r="B766" s="46">
        <v>4235</v>
      </c>
      <c r="C766" s="44" t="s">
        <v>263</v>
      </c>
      <c r="D766" s="8">
        <f t="shared" ref="D766:F766" si="289">D765</f>
        <v>1266160</v>
      </c>
      <c r="E766" s="8">
        <f t="shared" si="289"/>
        <v>412952</v>
      </c>
      <c r="F766" s="8">
        <f t="shared" si="289"/>
        <v>194226</v>
      </c>
      <c r="G766" s="8">
        <f t="shared" ref="G766" si="290">G765</f>
        <v>539320</v>
      </c>
    </row>
    <row r="767" spans="1:7">
      <c r="B767" s="46"/>
      <c r="C767" s="44"/>
      <c r="D767" s="7"/>
      <c r="E767" s="7"/>
      <c r="F767" s="7"/>
      <c r="G767" s="7"/>
    </row>
    <row r="768" spans="1:7" s="120" customFormat="1" ht="15" customHeight="1">
      <c r="A768" s="116" t="s">
        <v>7</v>
      </c>
      <c r="B768" s="117">
        <v>4575</v>
      </c>
      <c r="C768" s="118" t="s">
        <v>397</v>
      </c>
      <c r="D768" s="119"/>
      <c r="E768" s="119"/>
      <c r="F768" s="119"/>
      <c r="G768" s="119"/>
    </row>
    <row r="769" spans="1:7" s="120" customFormat="1">
      <c r="A769" s="116"/>
      <c r="B769" s="121">
        <v>6</v>
      </c>
      <c r="C769" s="122" t="s">
        <v>398</v>
      </c>
      <c r="D769" s="119"/>
      <c r="E769" s="119"/>
      <c r="F769" s="119"/>
      <c r="G769" s="119"/>
    </row>
    <row r="770" spans="1:7" s="120" customFormat="1" ht="15" customHeight="1">
      <c r="A770" s="116"/>
      <c r="B770" s="123">
        <v>6.101</v>
      </c>
      <c r="C770" s="118" t="s">
        <v>399</v>
      </c>
      <c r="D770" s="119"/>
      <c r="E770" s="119"/>
      <c r="F770" s="119"/>
      <c r="G770" s="119"/>
    </row>
    <row r="771" spans="1:7">
      <c r="B771" s="121">
        <v>80</v>
      </c>
      <c r="C771" s="141" t="s">
        <v>432</v>
      </c>
      <c r="D771" s="7"/>
      <c r="E771" s="7"/>
      <c r="F771" s="7"/>
      <c r="G771" s="7"/>
    </row>
    <row r="772" spans="1:7">
      <c r="B772" s="121">
        <v>65</v>
      </c>
      <c r="C772" s="141" t="s">
        <v>400</v>
      </c>
      <c r="D772" s="7"/>
      <c r="E772" s="7"/>
      <c r="F772" s="7"/>
      <c r="G772" s="7"/>
    </row>
    <row r="773" spans="1:7">
      <c r="A773" s="57"/>
      <c r="B773" s="59" t="s">
        <v>401</v>
      </c>
      <c r="C773" s="57" t="s">
        <v>392</v>
      </c>
      <c r="D773" s="1">
        <v>0</v>
      </c>
      <c r="E773" s="1">
        <v>0</v>
      </c>
      <c r="F773" s="1">
        <v>0</v>
      </c>
      <c r="G773" s="8">
        <v>82600</v>
      </c>
    </row>
    <row r="774" spans="1:7">
      <c r="A774" s="24" t="s">
        <v>5</v>
      </c>
      <c r="B774" s="121">
        <v>65</v>
      </c>
      <c r="C774" s="141" t="s">
        <v>400</v>
      </c>
      <c r="D774" s="1">
        <f>D773</f>
        <v>0</v>
      </c>
      <c r="E774" s="1">
        <f t="shared" ref="E774:G778" si="291">E773</f>
        <v>0</v>
      </c>
      <c r="F774" s="1">
        <f t="shared" si="291"/>
        <v>0</v>
      </c>
      <c r="G774" s="8">
        <f t="shared" si="291"/>
        <v>82600</v>
      </c>
    </row>
    <row r="775" spans="1:7">
      <c r="A775" s="24" t="s">
        <v>5</v>
      </c>
      <c r="B775" s="121">
        <v>80</v>
      </c>
      <c r="C775" s="141" t="s">
        <v>432</v>
      </c>
      <c r="D775" s="2">
        <f>D774</f>
        <v>0</v>
      </c>
      <c r="E775" s="2">
        <f t="shared" si="291"/>
        <v>0</v>
      </c>
      <c r="F775" s="2">
        <f t="shared" si="291"/>
        <v>0</v>
      </c>
      <c r="G775" s="5">
        <f t="shared" si="291"/>
        <v>82600</v>
      </c>
    </row>
    <row r="776" spans="1:7">
      <c r="A776" s="24" t="s">
        <v>5</v>
      </c>
      <c r="B776" s="123">
        <v>6.101</v>
      </c>
      <c r="C776" s="118" t="s">
        <v>399</v>
      </c>
      <c r="D776" s="153">
        <f>D775</f>
        <v>0</v>
      </c>
      <c r="E776" s="153">
        <f t="shared" si="291"/>
        <v>0</v>
      </c>
      <c r="F776" s="153">
        <f t="shared" si="291"/>
        <v>0</v>
      </c>
      <c r="G776" s="16">
        <f t="shared" si="291"/>
        <v>82600</v>
      </c>
    </row>
    <row r="777" spans="1:7">
      <c r="A777" s="24" t="s">
        <v>5</v>
      </c>
      <c r="B777" s="121">
        <v>6</v>
      </c>
      <c r="C777" s="122" t="s">
        <v>398</v>
      </c>
      <c r="D777" s="153">
        <f>D776</f>
        <v>0</v>
      </c>
      <c r="E777" s="153">
        <f t="shared" si="291"/>
        <v>0</v>
      </c>
      <c r="F777" s="153">
        <f t="shared" si="291"/>
        <v>0</v>
      </c>
      <c r="G777" s="16">
        <f t="shared" si="291"/>
        <v>82600</v>
      </c>
    </row>
    <row r="778" spans="1:7" ht="15" customHeight="1">
      <c r="A778" s="24" t="s">
        <v>5</v>
      </c>
      <c r="B778" s="117">
        <v>4575</v>
      </c>
      <c r="C778" s="118" t="s">
        <v>397</v>
      </c>
      <c r="D778" s="2">
        <f>D777</f>
        <v>0</v>
      </c>
      <c r="E778" s="2">
        <f t="shared" si="291"/>
        <v>0</v>
      </c>
      <c r="F778" s="2">
        <f t="shared" si="291"/>
        <v>0</v>
      </c>
      <c r="G778" s="5">
        <f t="shared" si="291"/>
        <v>82600</v>
      </c>
    </row>
    <row r="779" spans="1:7" ht="13.7" customHeight="1">
      <c r="A779" s="74" t="s">
        <v>5</v>
      </c>
      <c r="B779" s="75"/>
      <c r="C779" s="76" t="s">
        <v>35</v>
      </c>
      <c r="D779" s="16">
        <f>D766+D778</f>
        <v>1266160</v>
      </c>
      <c r="E779" s="16">
        <f t="shared" ref="E779:G779" si="292">E766+E778</f>
        <v>412952</v>
      </c>
      <c r="F779" s="16">
        <f t="shared" si="292"/>
        <v>194226</v>
      </c>
      <c r="G779" s="16">
        <f t="shared" si="292"/>
        <v>621920</v>
      </c>
    </row>
    <row r="780" spans="1:7" ht="13.7" customHeight="1">
      <c r="A780" s="74" t="s">
        <v>5</v>
      </c>
      <c r="B780" s="75"/>
      <c r="C780" s="76" t="s">
        <v>3</v>
      </c>
      <c r="D780" s="13">
        <f t="shared" ref="D780:G780" si="293">D779+D658</f>
        <v>3385422</v>
      </c>
      <c r="E780" s="13">
        <f t="shared" si="293"/>
        <v>3736092</v>
      </c>
      <c r="F780" s="13">
        <f t="shared" si="293"/>
        <v>3167840</v>
      </c>
      <c r="G780" s="13">
        <f t="shared" si="293"/>
        <v>4793023</v>
      </c>
    </row>
    <row r="781" spans="1:7" s="77" customFormat="1" ht="13.5">
      <c r="A781" s="44"/>
      <c r="B781" s="46"/>
      <c r="C781" s="44"/>
      <c r="D781" s="96"/>
      <c r="E781" s="97"/>
      <c r="F781" s="98"/>
      <c r="G781" s="98"/>
    </row>
    <row r="782" spans="1:7">
      <c r="A782" s="30"/>
      <c r="B782" s="30"/>
    </row>
    <row r="783" spans="1:7">
      <c r="A783" s="30"/>
      <c r="B783" s="30"/>
      <c r="C783" s="78"/>
      <c r="D783" s="88"/>
    </row>
    <row r="784" spans="1:7">
      <c r="A784" s="30"/>
      <c r="B784" s="30"/>
    </row>
    <row r="785" spans="1:2">
      <c r="A785" s="30"/>
      <c r="B785" s="30"/>
    </row>
    <row r="786" spans="1:2">
      <c r="A786" s="30"/>
      <c r="B786" s="30"/>
    </row>
    <row r="787" spans="1:2">
      <c r="A787" s="30"/>
      <c r="B787" s="30"/>
    </row>
    <row r="788" spans="1:2">
      <c r="A788" s="30"/>
      <c r="B788" s="30"/>
    </row>
    <row r="789" spans="1:2">
      <c r="A789" s="30"/>
      <c r="B789" s="30"/>
    </row>
    <row r="790" spans="1:2">
      <c r="A790" s="30"/>
      <c r="B790" s="30"/>
    </row>
    <row r="791" spans="1:2">
      <c r="A791" s="30"/>
      <c r="B791" s="30"/>
    </row>
    <row r="792" spans="1:2">
      <c r="A792" s="30"/>
      <c r="B792" s="30"/>
    </row>
    <row r="793" spans="1:2">
      <c r="A793" s="30"/>
      <c r="B793" s="30"/>
    </row>
    <row r="794" spans="1:2">
      <c r="A794" s="30"/>
      <c r="B794" s="30"/>
    </row>
    <row r="795" spans="1:2">
      <c r="A795" s="30"/>
      <c r="B795" s="30"/>
    </row>
    <row r="796" spans="1:2">
      <c r="A796" s="30"/>
      <c r="B796" s="30"/>
    </row>
    <row r="797" spans="1:2">
      <c r="A797" s="30"/>
      <c r="B797" s="30"/>
    </row>
    <row r="798" spans="1:2">
      <c r="A798" s="30"/>
      <c r="B798" s="30"/>
    </row>
    <row r="799" spans="1:2">
      <c r="A799" s="30"/>
      <c r="B799" s="30"/>
    </row>
    <row r="800" spans="1:2">
      <c r="A800" s="30"/>
      <c r="B800" s="30"/>
    </row>
    <row r="801" spans="1:2">
      <c r="A801" s="30"/>
      <c r="B801" s="30"/>
    </row>
    <row r="802" spans="1:2">
      <c r="A802" s="30"/>
      <c r="B802" s="30"/>
    </row>
    <row r="803" spans="1:2">
      <c r="A803" s="30"/>
      <c r="B803" s="30"/>
    </row>
    <row r="804" spans="1:2">
      <c r="A804" s="30"/>
      <c r="B804" s="30"/>
    </row>
    <row r="805" spans="1:2">
      <c r="A805" s="30"/>
      <c r="B805" s="30"/>
    </row>
    <row r="806" spans="1:2">
      <c r="A806" s="30"/>
      <c r="B806" s="30"/>
    </row>
    <row r="807" spans="1:2">
      <c r="A807" s="30"/>
      <c r="B807" s="30"/>
    </row>
    <row r="808" spans="1:2">
      <c r="A808" s="30"/>
      <c r="B808" s="30"/>
    </row>
    <row r="809" spans="1:2">
      <c r="A809" s="30"/>
      <c r="B809" s="30"/>
    </row>
    <row r="810" spans="1:2">
      <c r="A810" s="30"/>
      <c r="B810" s="30"/>
    </row>
    <row r="811" spans="1:2">
      <c r="A811" s="30"/>
      <c r="B811" s="30"/>
    </row>
    <row r="812" spans="1:2">
      <c r="A812" s="30"/>
      <c r="B812" s="30"/>
    </row>
    <row r="813" spans="1:2">
      <c r="A813" s="30"/>
      <c r="B813" s="30"/>
    </row>
    <row r="814" spans="1:2">
      <c r="A814" s="30"/>
      <c r="B814" s="30"/>
    </row>
    <row r="815" spans="1:2">
      <c r="A815" s="30"/>
      <c r="B815" s="30"/>
    </row>
    <row r="816" spans="1:2">
      <c r="A816" s="30"/>
      <c r="B816" s="30"/>
    </row>
    <row r="817" spans="1:2">
      <c r="A817" s="30"/>
      <c r="B817" s="30"/>
    </row>
    <row r="818" spans="1:2">
      <c r="A818" s="30"/>
      <c r="B818" s="30"/>
    </row>
    <row r="819" spans="1:2">
      <c r="A819" s="30"/>
      <c r="B819" s="30"/>
    </row>
    <row r="820" spans="1:2">
      <c r="A820" s="30"/>
      <c r="B820" s="30"/>
    </row>
    <row r="821" spans="1:2">
      <c r="A821" s="30"/>
      <c r="B821" s="30"/>
    </row>
    <row r="822" spans="1:2">
      <c r="A822" s="30"/>
      <c r="B822" s="30"/>
    </row>
    <row r="823" spans="1:2">
      <c r="A823" s="30"/>
      <c r="B823" s="30"/>
    </row>
    <row r="824" spans="1:2">
      <c r="A824" s="30"/>
      <c r="B824" s="30"/>
    </row>
    <row r="825" spans="1:2">
      <c r="A825" s="30"/>
      <c r="B825" s="30"/>
    </row>
    <row r="826" spans="1:2">
      <c r="A826" s="30"/>
      <c r="B826" s="30"/>
    </row>
    <row r="827" spans="1:2">
      <c r="A827" s="30"/>
      <c r="B827" s="30"/>
    </row>
    <row r="828" spans="1:2">
      <c r="A828" s="30"/>
      <c r="B828" s="30"/>
    </row>
    <row r="829" spans="1:2">
      <c r="A829" s="30"/>
      <c r="B829" s="30"/>
    </row>
    <row r="830" spans="1:2">
      <c r="A830" s="30"/>
      <c r="B830" s="30"/>
    </row>
    <row r="831" spans="1:2">
      <c r="A831" s="30"/>
      <c r="B831" s="30"/>
    </row>
    <row r="832" spans="1:2">
      <c r="A832" s="30"/>
      <c r="B832" s="30"/>
    </row>
    <row r="833" spans="1:2">
      <c r="A833" s="30"/>
      <c r="B833" s="30"/>
    </row>
    <row r="834" spans="1:2">
      <c r="A834" s="30"/>
      <c r="B834" s="30"/>
    </row>
    <row r="835" spans="1:2">
      <c r="A835" s="30"/>
      <c r="B835" s="30"/>
    </row>
    <row r="836" spans="1:2">
      <c r="A836" s="30"/>
      <c r="B836" s="30"/>
    </row>
    <row r="837" spans="1:2">
      <c r="A837" s="30"/>
      <c r="B837" s="30"/>
    </row>
    <row r="838" spans="1:2">
      <c r="A838" s="30"/>
      <c r="B838" s="30"/>
    </row>
    <row r="839" spans="1:2">
      <c r="A839" s="30"/>
      <c r="B839" s="30"/>
    </row>
    <row r="840" spans="1:2">
      <c r="A840" s="30"/>
      <c r="B840" s="30"/>
    </row>
    <row r="841" spans="1:2">
      <c r="A841" s="30"/>
      <c r="B841" s="30"/>
    </row>
    <row r="842" spans="1:2">
      <c r="A842" s="30"/>
      <c r="B842" s="30"/>
    </row>
    <row r="843" spans="1:2">
      <c r="A843" s="30"/>
      <c r="B843" s="30"/>
    </row>
    <row r="844" spans="1:2">
      <c r="A844" s="30"/>
      <c r="B844" s="30"/>
    </row>
    <row r="845" spans="1:2">
      <c r="A845" s="30"/>
      <c r="B845" s="30"/>
    </row>
    <row r="846" spans="1:2">
      <c r="A846" s="30"/>
      <c r="B846" s="30"/>
    </row>
    <row r="847" spans="1:2">
      <c r="A847" s="30"/>
      <c r="B847" s="30"/>
    </row>
    <row r="848" spans="1:2">
      <c r="A848" s="30"/>
      <c r="B848" s="30"/>
    </row>
    <row r="849" spans="1:2">
      <c r="A849" s="30"/>
      <c r="B849" s="30"/>
    </row>
    <row r="850" spans="1:2">
      <c r="A850" s="30"/>
      <c r="B850" s="30"/>
    </row>
    <row r="851" spans="1:2">
      <c r="A851" s="30"/>
      <c r="B851" s="30"/>
    </row>
    <row r="852" spans="1:2">
      <c r="A852" s="30"/>
      <c r="B852" s="30"/>
    </row>
    <row r="853" spans="1:2">
      <c r="A853" s="30"/>
      <c r="B853" s="30"/>
    </row>
    <row r="854" spans="1:2">
      <c r="A854" s="30"/>
      <c r="B854" s="30"/>
    </row>
    <row r="855" spans="1:2">
      <c r="A855" s="30"/>
      <c r="B855" s="30"/>
    </row>
    <row r="856" spans="1:2">
      <c r="A856" s="30"/>
      <c r="B856" s="30"/>
    </row>
    <row r="857" spans="1:2">
      <c r="A857" s="30"/>
      <c r="B857" s="30"/>
    </row>
    <row r="858" spans="1:2">
      <c r="A858" s="30"/>
      <c r="B858" s="30"/>
    </row>
    <row r="859" spans="1:2">
      <c r="A859" s="30"/>
      <c r="B859" s="30"/>
    </row>
    <row r="860" spans="1:2">
      <c r="A860" s="30"/>
      <c r="B860" s="30"/>
    </row>
    <row r="861" spans="1:2">
      <c r="A861" s="30"/>
      <c r="B861" s="30"/>
    </row>
    <row r="862" spans="1:2">
      <c r="A862" s="30"/>
      <c r="B862" s="30"/>
    </row>
    <row r="863" spans="1:2">
      <c r="A863" s="30"/>
      <c r="B863" s="30"/>
    </row>
    <row r="864" spans="1:2">
      <c r="A864" s="30"/>
      <c r="B864" s="30"/>
    </row>
    <row r="865" spans="1:2">
      <c r="A865" s="30"/>
      <c r="B865" s="30"/>
    </row>
    <row r="866" spans="1:2">
      <c r="A866" s="30"/>
      <c r="B866" s="30"/>
    </row>
    <row r="867" spans="1:2">
      <c r="A867" s="30"/>
      <c r="B867" s="30"/>
    </row>
    <row r="868" spans="1:2">
      <c r="A868" s="30"/>
      <c r="B868" s="30"/>
    </row>
    <row r="869" spans="1:2">
      <c r="A869" s="30"/>
      <c r="B869" s="30"/>
    </row>
    <row r="870" spans="1:2">
      <c r="A870" s="30"/>
      <c r="B870" s="30"/>
    </row>
    <row r="871" spans="1:2">
      <c r="A871" s="30"/>
      <c r="B871" s="30"/>
    </row>
    <row r="872" spans="1:2">
      <c r="A872" s="30"/>
      <c r="B872" s="30"/>
    </row>
    <row r="873" spans="1:2">
      <c r="A873" s="30"/>
      <c r="B873" s="30"/>
    </row>
    <row r="874" spans="1:2">
      <c r="A874" s="30"/>
      <c r="B874" s="30"/>
    </row>
    <row r="875" spans="1:2">
      <c r="A875" s="30"/>
      <c r="B875" s="30"/>
    </row>
    <row r="876" spans="1:2">
      <c r="A876" s="30"/>
      <c r="B876" s="30"/>
    </row>
    <row r="877" spans="1:2">
      <c r="A877" s="30"/>
      <c r="B877" s="30"/>
    </row>
    <row r="878" spans="1:2">
      <c r="A878" s="30"/>
      <c r="B878" s="30"/>
    </row>
    <row r="879" spans="1:2">
      <c r="A879" s="30"/>
      <c r="B879" s="30"/>
    </row>
    <row r="880" spans="1:2">
      <c r="A880" s="30"/>
      <c r="B880" s="30"/>
    </row>
    <row r="881" spans="1:2">
      <c r="A881" s="30"/>
      <c r="B881" s="30"/>
    </row>
    <row r="882" spans="1:2">
      <c r="A882" s="30"/>
      <c r="B882" s="30"/>
    </row>
    <row r="883" spans="1:2">
      <c r="A883" s="30"/>
      <c r="B883" s="30"/>
    </row>
    <row r="884" spans="1:2">
      <c r="A884" s="30"/>
      <c r="B884" s="30"/>
    </row>
    <row r="885" spans="1:2">
      <c r="A885" s="30"/>
      <c r="B885" s="30"/>
    </row>
    <row r="886" spans="1:2">
      <c r="A886" s="30"/>
      <c r="B886" s="30"/>
    </row>
    <row r="887" spans="1:2">
      <c r="A887" s="30"/>
      <c r="B887" s="30"/>
    </row>
    <row r="888" spans="1:2">
      <c r="A888" s="30"/>
      <c r="B888" s="30"/>
    </row>
    <row r="889" spans="1:2">
      <c r="A889" s="30"/>
      <c r="B889" s="30"/>
    </row>
    <row r="890" spans="1:2">
      <c r="A890" s="30"/>
      <c r="B890" s="30"/>
    </row>
    <row r="891" spans="1:2">
      <c r="A891" s="30"/>
      <c r="B891" s="30"/>
    </row>
    <row r="892" spans="1:2">
      <c r="A892" s="30"/>
      <c r="B892" s="30"/>
    </row>
    <row r="893" spans="1:2">
      <c r="A893" s="30"/>
      <c r="B893" s="30"/>
    </row>
    <row r="894" spans="1:2">
      <c r="A894" s="30"/>
      <c r="B894" s="30"/>
    </row>
    <row r="895" spans="1:2">
      <c r="A895" s="30"/>
      <c r="B895" s="30"/>
    </row>
    <row r="896" spans="1:2">
      <c r="A896" s="30"/>
      <c r="B896" s="30"/>
    </row>
    <row r="897" spans="1:2">
      <c r="A897" s="30"/>
      <c r="B897" s="30"/>
    </row>
    <row r="898" spans="1:2">
      <c r="A898" s="30"/>
      <c r="B898" s="30"/>
    </row>
    <row r="899" spans="1:2">
      <c r="A899" s="30"/>
      <c r="B899" s="30"/>
    </row>
    <row r="900" spans="1:2">
      <c r="A900" s="30"/>
      <c r="B900" s="30"/>
    </row>
    <row r="901" spans="1:2">
      <c r="A901" s="30"/>
      <c r="B901" s="30"/>
    </row>
    <row r="902" spans="1:2">
      <c r="A902" s="30"/>
      <c r="B902" s="30"/>
    </row>
    <row r="903" spans="1:2">
      <c r="A903" s="30"/>
      <c r="B903" s="30"/>
    </row>
    <row r="904" spans="1:2">
      <c r="A904" s="30"/>
      <c r="B904" s="30"/>
    </row>
    <row r="905" spans="1:2">
      <c r="A905" s="30"/>
      <c r="B905" s="30"/>
    </row>
    <row r="906" spans="1:2">
      <c r="A906" s="30"/>
      <c r="B906" s="30"/>
    </row>
    <row r="907" spans="1:2">
      <c r="A907" s="30"/>
      <c r="B907" s="30"/>
    </row>
    <row r="908" spans="1:2">
      <c r="A908" s="30"/>
      <c r="B908" s="30"/>
    </row>
    <row r="909" spans="1:2">
      <c r="A909" s="30"/>
      <c r="B909" s="30"/>
    </row>
    <row r="910" spans="1:2">
      <c r="A910" s="30"/>
      <c r="B910" s="30"/>
    </row>
    <row r="911" spans="1:2">
      <c r="A911" s="30"/>
      <c r="B911" s="30"/>
    </row>
    <row r="912" spans="1:2">
      <c r="A912" s="30"/>
      <c r="B912" s="30"/>
    </row>
  </sheetData>
  <autoFilter ref="A19:G781"/>
  <mergeCells count="6">
    <mergeCell ref="E5:G5"/>
    <mergeCell ref="E8:G8"/>
    <mergeCell ref="A11:G11"/>
    <mergeCell ref="E9:G9"/>
    <mergeCell ref="A1:G1"/>
    <mergeCell ref="A2:G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492" fitToHeight="42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9"/>
  <sheetViews>
    <sheetView workbookViewId="0">
      <selection activeCell="A2" sqref="A2:F9"/>
    </sheetView>
  </sheetViews>
  <sheetFormatPr defaultColWidth="9.140625" defaultRowHeight="12.75"/>
  <cols>
    <col min="1" max="1" width="4.140625" style="124" customWidth="1"/>
    <col min="2" max="2" width="12.28515625" style="124" customWidth="1"/>
    <col min="3" max="3" width="7.85546875" style="124" customWidth="1"/>
    <col min="4" max="4" width="8.85546875" style="124" customWidth="1"/>
    <col min="5" max="5" width="8.28515625" style="124" customWidth="1"/>
    <col min="6" max="6" width="8.42578125" style="124" customWidth="1"/>
    <col min="7" max="16384" width="9.140625" style="124"/>
  </cols>
  <sheetData>
    <row r="2" spans="1:6">
      <c r="A2" s="125" t="s">
        <v>423</v>
      </c>
      <c r="B2" s="125"/>
      <c r="C2" s="125"/>
      <c r="D2" s="125"/>
      <c r="E2" s="125"/>
      <c r="F2" s="125"/>
    </row>
    <row r="4" spans="1:6" s="130" customFormat="1" ht="25.5">
      <c r="A4" s="129"/>
      <c r="B4" s="129"/>
      <c r="C4" s="129" t="s">
        <v>420</v>
      </c>
      <c r="D4" s="129" t="s">
        <v>421</v>
      </c>
      <c r="E4" s="129" t="s">
        <v>422</v>
      </c>
      <c r="F4" s="129" t="s">
        <v>5</v>
      </c>
    </row>
    <row r="5" spans="1:6">
      <c r="A5" s="127">
        <v>1</v>
      </c>
      <c r="B5" s="128" t="s">
        <v>416</v>
      </c>
      <c r="C5" s="128">
        <v>1137</v>
      </c>
      <c r="D5" s="128">
        <v>134</v>
      </c>
      <c r="E5" s="128">
        <v>37</v>
      </c>
      <c r="F5" s="126">
        <f>SUM(C5:E5)</f>
        <v>1308</v>
      </c>
    </row>
    <row r="6" spans="1:6">
      <c r="A6" s="127">
        <v>2</v>
      </c>
      <c r="B6" s="128" t="s">
        <v>417</v>
      </c>
      <c r="C6" s="128">
        <v>1048</v>
      </c>
      <c r="D6" s="128">
        <v>209</v>
      </c>
      <c r="E6" s="128">
        <v>51</v>
      </c>
      <c r="F6" s="126">
        <f t="shared" ref="F6:F8" si="0">SUM(C6:E6)</f>
        <v>1308</v>
      </c>
    </row>
    <row r="7" spans="1:6">
      <c r="A7" s="127">
        <v>3</v>
      </c>
      <c r="B7" s="128" t="s">
        <v>418</v>
      </c>
      <c r="C7" s="128">
        <v>15</v>
      </c>
      <c r="D7" s="128">
        <v>0</v>
      </c>
      <c r="E7" s="128">
        <v>0</v>
      </c>
      <c r="F7" s="126">
        <f t="shared" si="0"/>
        <v>15</v>
      </c>
    </row>
    <row r="8" spans="1:6">
      <c r="A8" s="127">
        <v>4</v>
      </c>
      <c r="B8" s="128" t="s">
        <v>419</v>
      </c>
      <c r="C8" s="128">
        <v>35</v>
      </c>
      <c r="D8" s="128">
        <v>0</v>
      </c>
      <c r="E8" s="128">
        <v>0</v>
      </c>
      <c r="F8" s="126">
        <f t="shared" si="0"/>
        <v>35</v>
      </c>
    </row>
    <row r="9" spans="1:6">
      <c r="A9" s="128"/>
      <c r="B9" s="128"/>
      <c r="C9" s="128"/>
      <c r="D9" s="128"/>
      <c r="E9" s="128"/>
      <c r="F9" s="126">
        <f>SUM(F5:F8)</f>
        <v>2666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dem48</vt:lpstr>
      <vt:lpstr>Sheet1</vt:lpstr>
      <vt:lpstr>'dem48'!Nutrition</vt:lpstr>
      <vt:lpstr>'dem48'!Print_Area</vt:lpstr>
      <vt:lpstr>'dem48'!Print_Titles</vt:lpstr>
      <vt:lpstr>'dem48'!scst</vt:lpstr>
      <vt:lpstr>'dem48'!SocialSecurity</vt:lpstr>
      <vt:lpstr>'dem48'!socialwelfare</vt:lpstr>
      <vt:lpstr>'dem48'!Voted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2026-07-19T03:57:39Z</cp:lastPrinted>
  <dcterms:created xsi:type="dcterms:W3CDTF">2004-06-02T16:26:47Z</dcterms:created>
  <dcterms:modified xsi:type="dcterms:W3CDTF">2026-08-03T06:18:21Z</dcterms:modified>
</cp:coreProperties>
</file>