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00" windowHeight="12495" tabRatio="604"/>
  </bookViews>
  <sheets>
    <sheet name="dem7" sheetId="4" r:id="rId1"/>
  </sheets>
  <definedNames>
    <definedName name="_xlnm._FilterDatabase" localSheetId="0" hidden="1">'dem7'!$A$19:$G$1497</definedName>
    <definedName name="educap" localSheetId="0">'dem7'!$D$1489:$G$1489</definedName>
    <definedName name="education" localSheetId="0">'dem7'!$D$854:$G$854</definedName>
    <definedName name="educationrevenue" localSheetId="0">'dem7'!$C$13:$F$13</definedName>
    <definedName name="edurec1" localSheetId="0">'dem7'!#REF!</definedName>
    <definedName name="edurec2" localSheetId="0">'dem7'!#REF!</definedName>
    <definedName name="edurec3" localSheetId="0">'dem7'!#REF!</definedName>
    <definedName name="edurec4" localSheetId="0">'dem7'!#REF!</definedName>
    <definedName name="housing" localSheetId="0">'dem7'!#REF!</definedName>
    <definedName name="Labour" localSheetId="0">'dem7'!#REF!</definedName>
    <definedName name="np" localSheetId="0">'dem7'!#REF!</definedName>
    <definedName name="_xlnm.Print_Area" localSheetId="0">'dem7'!$A$1:$G$1497</definedName>
    <definedName name="_xlnm.Print_Titles" localSheetId="0">'dem7'!$16:$19</definedName>
    <definedName name="pw" localSheetId="0">'dem7'!$D$40:$G$40</definedName>
    <definedName name="rec" localSheetId="0">'dem7'!#REF!</definedName>
    <definedName name="revise" localSheetId="0">'dem7'!#REF!</definedName>
    <definedName name="summary" localSheetId="0">'dem7'!#REF!</definedName>
    <definedName name="techcap" localSheetId="0">'dem7'!#REF!</definedName>
    <definedName name="technical" localSheetId="0">'dem7'!$D$893:$G$893</definedName>
    <definedName name="techrec" localSheetId="0">'dem7'!#REF!</definedName>
    <definedName name="Z_239EE218_578E_4317_BEED_14D5D7089E27_.wvu.Cols" localSheetId="0" hidden="1">'dem7'!#REF!</definedName>
    <definedName name="Z_239EE218_578E_4317_BEED_14D5D7089E27_.wvu.FilterData" localSheetId="0" hidden="1">'dem7'!$A$1:$G$1497</definedName>
    <definedName name="Z_239EE218_578E_4317_BEED_14D5D7089E27_.wvu.PrintArea" localSheetId="0" hidden="1">'dem7'!$A$1:$G$1497</definedName>
    <definedName name="Z_239EE218_578E_4317_BEED_14D5D7089E27_.wvu.PrintTitles" localSheetId="0" hidden="1">'dem7'!$16:$19</definedName>
    <definedName name="Z_302A3EA3_AE96_11D5_A646_0050BA3D7AFD_.wvu.Cols" localSheetId="0" hidden="1">'dem7'!#REF!</definedName>
    <definedName name="Z_302A3EA3_AE96_11D5_A646_0050BA3D7AFD_.wvu.FilterData" localSheetId="0" hidden="1">'dem7'!$A$1:$G$1497</definedName>
    <definedName name="Z_302A3EA3_AE96_11D5_A646_0050BA3D7AFD_.wvu.PrintArea" localSheetId="0" hidden="1">'dem7'!$A$1:$G$1497</definedName>
    <definedName name="Z_302A3EA3_AE96_11D5_A646_0050BA3D7AFD_.wvu.PrintTitles" localSheetId="0" hidden="1">'dem7'!$16:$19</definedName>
    <definedName name="Z_36DBA021_0ECB_11D4_8064_004005726899_.wvu.Cols" localSheetId="0" hidden="1">'dem7'!#REF!</definedName>
    <definedName name="Z_36DBA021_0ECB_11D4_8064_004005726899_.wvu.FilterData" localSheetId="0" hidden="1">'dem7'!$C$20:$C$915</definedName>
    <definedName name="Z_36DBA021_0ECB_11D4_8064_004005726899_.wvu.PrintArea" localSheetId="0" hidden="1">'dem7'!$A$1:$G$1491</definedName>
    <definedName name="Z_36DBA021_0ECB_11D4_8064_004005726899_.wvu.PrintTitles" localSheetId="0" hidden="1">'dem7'!$16:$19</definedName>
    <definedName name="Z_93EBE921_AE91_11D5_8685_004005726899_.wvu.Cols" localSheetId="0" hidden="1">'dem7'!#REF!</definedName>
    <definedName name="Z_93EBE921_AE91_11D5_8685_004005726899_.wvu.FilterData" localSheetId="0" hidden="1">'dem7'!$C$20:$C$915</definedName>
    <definedName name="Z_93EBE921_AE91_11D5_8685_004005726899_.wvu.PrintArea" localSheetId="0" hidden="1">'dem7'!$A$1:$G$1491</definedName>
    <definedName name="Z_93EBE921_AE91_11D5_8685_004005726899_.wvu.PrintTitles" localSheetId="0" hidden="1">'dem7'!$16:$19</definedName>
    <definedName name="Z_94DA79C1_0FDE_11D5_9579_000021DAEEA2_.wvu.Cols" localSheetId="0" hidden="1">'dem7'!#REF!</definedName>
    <definedName name="Z_94DA79C1_0FDE_11D5_9579_000021DAEEA2_.wvu.FilterData" localSheetId="0" hidden="1">'dem7'!$C$20:$C$915</definedName>
    <definedName name="Z_94DA79C1_0FDE_11D5_9579_000021DAEEA2_.wvu.PrintArea" localSheetId="0" hidden="1">'dem7'!$A$1:$G$1491</definedName>
    <definedName name="Z_94DA79C1_0FDE_11D5_9579_000021DAEEA2_.wvu.PrintTitles" localSheetId="0" hidden="1">'dem7'!$16:$19</definedName>
    <definedName name="Z_B4CB0997_161F_11D5_8064_004005726899_.wvu.FilterData" localSheetId="0" hidden="1">'dem7'!$C$20:$C$915</definedName>
    <definedName name="Z_C868F8C3_16D7_11D5_A68D_81D6213F5331_.wvu.Cols" localSheetId="0" hidden="1">'dem7'!#REF!</definedName>
    <definedName name="Z_C868F8C3_16D7_11D5_A68D_81D6213F5331_.wvu.FilterData" localSheetId="0" hidden="1">'dem7'!$C$20:$C$915</definedName>
    <definedName name="Z_C868F8C3_16D7_11D5_A68D_81D6213F5331_.wvu.PrintArea" localSheetId="0" hidden="1">'dem7'!$A$1:$G$1491</definedName>
    <definedName name="Z_C868F8C3_16D7_11D5_A68D_81D6213F5331_.wvu.PrintTitles" localSheetId="0" hidden="1">'dem7'!$16:$19</definedName>
    <definedName name="Z_E5DF37BD_125C_11D5_8DC4_D0F5D88B3549_.wvu.Cols" localSheetId="0" hidden="1">'dem7'!#REF!</definedName>
    <definedName name="Z_E5DF37BD_125C_11D5_8DC4_D0F5D88B3549_.wvu.FilterData" localSheetId="0" hidden="1">'dem7'!$C$20:$C$915</definedName>
    <definedName name="Z_E5DF37BD_125C_11D5_8DC4_D0F5D88B3549_.wvu.PrintArea" localSheetId="0" hidden="1">'dem7'!$A$1:$G$1491</definedName>
    <definedName name="Z_E5DF37BD_125C_11D5_8DC4_D0F5D88B3549_.wvu.PrintTitles" localSheetId="0" hidden="1">'dem7'!$16:$19</definedName>
    <definedName name="Z_F8ADACC1_164E_11D6_B603_000021DAEEA2_.wvu.Cols" localSheetId="0" hidden="1">'dem7'!#REF!</definedName>
    <definedName name="Z_F8ADACC1_164E_11D6_B603_000021DAEEA2_.wvu.FilterData" localSheetId="0" hidden="1">'dem7'!$C$20:$C$915</definedName>
    <definedName name="Z_F8ADACC1_164E_11D6_B603_000021DAEEA2_.wvu.PrintArea" localSheetId="0" hidden="1">'dem7'!$A$1:$G$1497</definedName>
    <definedName name="Z_F8ADACC1_164E_11D6_B603_000021DAEEA2_.wvu.PrintTitles" localSheetId="0" hidden="1">'dem7'!$16:$19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48" i="4"/>
  <c r="G1025"/>
  <c r="G1026" s="1"/>
  <c r="G1032"/>
  <c r="G1052"/>
  <c r="G1044"/>
  <c r="G1040"/>
  <c r="G467"/>
  <c r="G109"/>
  <c r="G62"/>
  <c r="G69"/>
  <c r="D603" l="1"/>
  <c r="D542"/>
  <c r="F1052" l="1"/>
  <c r="E1052"/>
  <c r="D1052"/>
  <c r="G1058"/>
  <c r="D1058"/>
  <c r="E1058"/>
  <c r="F1058"/>
  <c r="F1102"/>
  <c r="E1102"/>
  <c r="D1102"/>
  <c r="G1102"/>
  <c r="F793"/>
  <c r="E793"/>
  <c r="D793"/>
  <c r="G793"/>
  <c r="F1422"/>
  <c r="E1422"/>
  <c r="D1422"/>
  <c r="G1422"/>
  <c r="F1418"/>
  <c r="E1418"/>
  <c r="D1418"/>
  <c r="G1418"/>
  <c r="F1394"/>
  <c r="E1394"/>
  <c r="D1394"/>
  <c r="G1394"/>
  <c r="F1166"/>
  <c r="E1166"/>
  <c r="D1166"/>
  <c r="G1166"/>
  <c r="F999"/>
  <c r="E999"/>
  <c r="D999"/>
  <c r="G999"/>
  <c r="F977"/>
  <c r="E977"/>
  <c r="D977"/>
  <c r="G977"/>
  <c r="F1017"/>
  <c r="E1017"/>
  <c r="D1017"/>
  <c r="G1017"/>
  <c r="F1204"/>
  <c r="E1204"/>
  <c r="D1204"/>
  <c r="G1204"/>
  <c r="F1200"/>
  <c r="E1200"/>
  <c r="D1200"/>
  <c r="G1200"/>
  <c r="F1098"/>
  <c r="E1098"/>
  <c r="D1098"/>
  <c r="G1098"/>
  <c r="F1094"/>
  <c r="E1094"/>
  <c r="D1094"/>
  <c r="G1094"/>
  <c r="F1136"/>
  <c r="E1136"/>
  <c r="D1136"/>
  <c r="G1136"/>
  <c r="E1400"/>
  <c r="E1401" s="1"/>
  <c r="F1400"/>
  <c r="F1401" s="1"/>
  <c r="F1414"/>
  <c r="E1414"/>
  <c r="D1414"/>
  <c r="G1414"/>
  <c r="F1410"/>
  <c r="E1410"/>
  <c r="D1410"/>
  <c r="G1410"/>
  <c r="F1406"/>
  <c r="E1406"/>
  <c r="D1406"/>
  <c r="G1406"/>
  <c r="F963"/>
  <c r="E963"/>
  <c r="D963"/>
  <c r="G963"/>
  <c r="F959"/>
  <c r="E959"/>
  <c r="D959"/>
  <c r="G959"/>
  <c r="F1390"/>
  <c r="E1390"/>
  <c r="D1390"/>
  <c r="G1390"/>
  <c r="F1386"/>
  <c r="E1386"/>
  <c r="D1386"/>
  <c r="G1386"/>
  <c r="F1444"/>
  <c r="E1444"/>
  <c r="D1444"/>
  <c r="G1444"/>
  <c r="F1440"/>
  <c r="E1440"/>
  <c r="D1440"/>
  <c r="G1440"/>
  <c r="F1436"/>
  <c r="E1436"/>
  <c r="D1436"/>
  <c r="G1436"/>
  <c r="F1432"/>
  <c r="E1432"/>
  <c r="D1432"/>
  <c r="G1432"/>
  <c r="F1428"/>
  <c r="E1428"/>
  <c r="D1428"/>
  <c r="G1428"/>
  <c r="F995"/>
  <c r="E995"/>
  <c r="D995"/>
  <c r="G995"/>
  <c r="F991"/>
  <c r="E991"/>
  <c r="D991"/>
  <c r="G991"/>
  <c r="F973"/>
  <c r="E973"/>
  <c r="D973"/>
  <c r="G973"/>
  <c r="F1132"/>
  <c r="E1132"/>
  <c r="D1132"/>
  <c r="G1132"/>
  <c r="F1196"/>
  <c r="E1196"/>
  <c r="D1196"/>
  <c r="G1196"/>
  <c r="F1192"/>
  <c r="E1192"/>
  <c r="D1192"/>
  <c r="G1192"/>
  <c r="F1013"/>
  <c r="E1013"/>
  <c r="D1013"/>
  <c r="G1013"/>
  <c r="F1458"/>
  <c r="E1458"/>
  <c r="D1458"/>
  <c r="G1458"/>
  <c r="F1454"/>
  <c r="E1454"/>
  <c r="D1454"/>
  <c r="G1454"/>
  <c r="F1450"/>
  <c r="E1450"/>
  <c r="D1450"/>
  <c r="G1450"/>
  <c r="F1090"/>
  <c r="E1090"/>
  <c r="D1090"/>
  <c r="G1090"/>
  <c r="F1086"/>
  <c r="E1086"/>
  <c r="D1086"/>
  <c r="G1086"/>
  <c r="F1082"/>
  <c r="E1082"/>
  <c r="D1082"/>
  <c r="G1082"/>
  <c r="F1078"/>
  <c r="E1078"/>
  <c r="D1078"/>
  <c r="G1078"/>
  <c r="E1395" l="1"/>
  <c r="D1395"/>
  <c r="G1395"/>
  <c r="D1423"/>
  <c r="F1395"/>
  <c r="G1423"/>
  <c r="E1459"/>
  <c r="F1423"/>
  <c r="E1423"/>
  <c r="D1445"/>
  <c r="E1445"/>
  <c r="F1445"/>
  <c r="F1459"/>
  <c r="D1459"/>
  <c r="G1459"/>
  <c r="G1445"/>
  <c r="G1400" l="1"/>
  <c r="G1401" s="1"/>
  <c r="D1400"/>
  <c r="D1401" s="1"/>
  <c r="F1265"/>
  <c r="E1265"/>
  <c r="D1265"/>
  <c r="G1265"/>
  <c r="E1251"/>
  <c r="E1252" s="1"/>
  <c r="F1251"/>
  <c r="F1252" s="1"/>
  <c r="D1251"/>
  <c r="D1252" s="1"/>
  <c r="F1025"/>
  <c r="F1026" s="1"/>
  <c r="E1025"/>
  <c r="E1026" s="1"/>
  <c r="D1025"/>
  <c r="D1026" s="1"/>
  <c r="D949"/>
  <c r="F949"/>
  <c r="E949"/>
  <c r="E1244"/>
  <c r="D1244"/>
  <c r="E336"/>
  <c r="F336"/>
  <c r="D336"/>
  <c r="G949" l="1"/>
  <c r="E873" l="1"/>
  <c r="F873"/>
  <c r="D873"/>
  <c r="F789"/>
  <c r="E789"/>
  <c r="D789"/>
  <c r="G789"/>
  <c r="E619" l="1"/>
  <c r="F619"/>
  <c r="D619"/>
  <c r="F1074"/>
  <c r="E1074"/>
  <c r="D1074"/>
  <c r="G1074"/>
  <c r="F1162"/>
  <c r="E1162"/>
  <c r="D1162"/>
  <c r="F396"/>
  <c r="E396"/>
  <c r="D396"/>
  <c r="G396"/>
  <c r="E936"/>
  <c r="F936"/>
  <c r="D936"/>
  <c r="E945"/>
  <c r="F945"/>
  <c r="D945"/>
  <c r="G166"/>
  <c r="F654"/>
  <c r="F185"/>
  <c r="F157"/>
  <c r="F484"/>
  <c r="F1371"/>
  <c r="F1323"/>
  <c r="F1471"/>
  <c r="F1472" s="1"/>
  <c r="F1468"/>
  <c r="F1341"/>
  <c r="F1339"/>
  <c r="F1211"/>
  <c r="F156"/>
  <c r="F384"/>
  <c r="F376"/>
  <c r="F374"/>
  <c r="F79"/>
  <c r="F74"/>
  <c r="F75"/>
  <c r="F72"/>
  <c r="F68"/>
  <c r="F54"/>
  <c r="F51"/>
  <c r="F368"/>
  <c r="F361"/>
  <c r="F345"/>
  <c r="F344"/>
  <c r="F623"/>
  <c r="F624" s="1"/>
  <c r="F1372"/>
  <c r="F1324"/>
  <c r="F1044"/>
  <c r="F53"/>
  <c r="F60"/>
  <c r="F62" s="1"/>
  <c r="F67"/>
  <c r="F81"/>
  <c r="F88"/>
  <c r="F352"/>
  <c r="F355" s="1"/>
  <c r="F360"/>
  <c r="F383"/>
  <c r="F1242"/>
  <c r="F955"/>
  <c r="F964" s="1"/>
  <c r="E955"/>
  <c r="E964" s="1"/>
  <c r="D955"/>
  <c r="D964" s="1"/>
  <c r="G955"/>
  <c r="G964" s="1"/>
  <c r="F810"/>
  <c r="F402"/>
  <c r="F401"/>
  <c r="F1360"/>
  <c r="E1360"/>
  <c r="D1360"/>
  <c r="G1360"/>
  <c r="F1356"/>
  <c r="E1356"/>
  <c r="D1356"/>
  <c r="G1356"/>
  <c r="F1319"/>
  <c r="E1319"/>
  <c r="D1319"/>
  <c r="G1319"/>
  <c r="F1315"/>
  <c r="E1315"/>
  <c r="D1315"/>
  <c r="G1315"/>
  <c r="F1280"/>
  <c r="E1280"/>
  <c r="D1280"/>
  <c r="G1280"/>
  <c r="F1276"/>
  <c r="E1276"/>
  <c r="D1276"/>
  <c r="G1276"/>
  <c r="F238"/>
  <c r="E238"/>
  <c r="D238"/>
  <c r="G238"/>
  <c r="F234"/>
  <c r="E234"/>
  <c r="D234"/>
  <c r="G234"/>
  <c r="F194"/>
  <c r="E194"/>
  <c r="D194"/>
  <c r="G194"/>
  <c r="F190"/>
  <c r="E190"/>
  <c r="D190"/>
  <c r="G190"/>
  <c r="F225"/>
  <c r="E225"/>
  <c r="D225"/>
  <c r="G225"/>
  <c r="F221"/>
  <c r="E221"/>
  <c r="D221"/>
  <c r="G221"/>
  <c r="F181"/>
  <c r="E181"/>
  <c r="D181"/>
  <c r="G181"/>
  <c r="F177"/>
  <c r="E177"/>
  <c r="D177"/>
  <c r="G177"/>
  <c r="E721"/>
  <c r="F721"/>
  <c r="D721"/>
  <c r="F716"/>
  <c r="E716"/>
  <c r="D716"/>
  <c r="G716"/>
  <c r="F712"/>
  <c r="E712"/>
  <c r="D712"/>
  <c r="G712"/>
  <c r="E704"/>
  <c r="F704"/>
  <c r="D704"/>
  <c r="F699"/>
  <c r="E699"/>
  <c r="D699"/>
  <c r="G699"/>
  <c r="F695"/>
  <c r="E695"/>
  <c r="D695"/>
  <c r="G695"/>
  <c r="E403"/>
  <c r="D403"/>
  <c r="E437"/>
  <c r="F437"/>
  <c r="D437"/>
  <c r="F446"/>
  <c r="E446"/>
  <c r="D446"/>
  <c r="G446"/>
  <c r="F442"/>
  <c r="E442"/>
  <c r="D442"/>
  <c r="G442"/>
  <c r="E429"/>
  <c r="F429"/>
  <c r="E420"/>
  <c r="F420"/>
  <c r="D420"/>
  <c r="F1380"/>
  <c r="E1380"/>
  <c r="D1380"/>
  <c r="G1380"/>
  <c r="F1376"/>
  <c r="E1376"/>
  <c r="D1376"/>
  <c r="G1376"/>
  <c r="F1332"/>
  <c r="E1332"/>
  <c r="D1332"/>
  <c r="G1332"/>
  <c r="F1328"/>
  <c r="E1328"/>
  <c r="D1328"/>
  <c r="G1328"/>
  <c r="F1293"/>
  <c r="E1293"/>
  <c r="D1293"/>
  <c r="G1293"/>
  <c r="E1289"/>
  <c r="F1289"/>
  <c r="D1289"/>
  <c r="G1289"/>
  <c r="D429"/>
  <c r="G429"/>
  <c r="F425"/>
  <c r="E425"/>
  <c r="D425"/>
  <c r="G425"/>
  <c r="F1352"/>
  <c r="E1352"/>
  <c r="D1352"/>
  <c r="G1352"/>
  <c r="F1348"/>
  <c r="E1348"/>
  <c r="D1348"/>
  <c r="G1348"/>
  <c r="F1311"/>
  <c r="E1311"/>
  <c r="D1311"/>
  <c r="G1311"/>
  <c r="F1307"/>
  <c r="E1307"/>
  <c r="D1307"/>
  <c r="G1307"/>
  <c r="F1220"/>
  <c r="E1220"/>
  <c r="D1220"/>
  <c r="G1220"/>
  <c r="F1216"/>
  <c r="E1216"/>
  <c r="D1216"/>
  <c r="G1216"/>
  <c r="F663"/>
  <c r="E663"/>
  <c r="D663"/>
  <c r="G663"/>
  <c r="F659"/>
  <c r="E659"/>
  <c r="D659"/>
  <c r="G659"/>
  <c r="F647"/>
  <c r="E647"/>
  <c r="D647"/>
  <c r="G647"/>
  <c r="F643"/>
  <c r="E643"/>
  <c r="D643"/>
  <c r="G643"/>
  <c r="D1367"/>
  <c r="G1367"/>
  <c r="F1367"/>
  <c r="E1367"/>
  <c r="E1363"/>
  <c r="F1363"/>
  <c r="D1363"/>
  <c r="G1363"/>
  <c r="E162"/>
  <c r="F162"/>
  <c r="D162"/>
  <c r="E166"/>
  <c r="F166"/>
  <c r="D166"/>
  <c r="G162"/>
  <c r="F150"/>
  <c r="E150"/>
  <c r="D150"/>
  <c r="G150"/>
  <c r="E146"/>
  <c r="F146"/>
  <c r="D146"/>
  <c r="G146"/>
  <c r="F687"/>
  <c r="E687"/>
  <c r="D687"/>
  <c r="G687"/>
  <c r="E682"/>
  <c r="F682"/>
  <c r="D682"/>
  <c r="G682"/>
  <c r="F412"/>
  <c r="E412"/>
  <c r="D412"/>
  <c r="G412"/>
  <c r="F408"/>
  <c r="E408"/>
  <c r="D408"/>
  <c r="G408"/>
  <c r="F493"/>
  <c r="E493"/>
  <c r="D493"/>
  <c r="G493"/>
  <c r="E489"/>
  <c r="F489"/>
  <c r="D489"/>
  <c r="G489"/>
  <c r="D930"/>
  <c r="D926"/>
  <c r="D859"/>
  <c r="D850"/>
  <c r="D842"/>
  <c r="D667"/>
  <c r="D668" s="1"/>
  <c r="D545"/>
  <c r="D566"/>
  <c r="D370"/>
  <c r="F1261"/>
  <c r="F1226"/>
  <c r="F1227" s="1"/>
  <c r="F1188"/>
  <c r="F1184"/>
  <c r="F1154"/>
  <c r="F1150"/>
  <c r="F1146"/>
  <c r="F1142"/>
  <c r="F1124"/>
  <c r="F1120"/>
  <c r="F1116"/>
  <c r="F1009"/>
  <c r="F1005"/>
  <c r="F987"/>
  <c r="F983"/>
  <c r="F969"/>
  <c r="F978" s="1"/>
  <c r="F940"/>
  <c r="F887"/>
  <c r="F881"/>
  <c r="F877"/>
  <c r="F851"/>
  <c r="F847"/>
  <c r="F837"/>
  <c r="F833"/>
  <c r="F829"/>
  <c r="F823"/>
  <c r="F819"/>
  <c r="F807"/>
  <c r="F803"/>
  <c r="F799"/>
  <c r="F785"/>
  <c r="F781"/>
  <c r="F777"/>
  <c r="F769"/>
  <c r="F765"/>
  <c r="F761"/>
  <c r="F757"/>
  <c r="F753"/>
  <c r="F749"/>
  <c r="F678"/>
  <c r="F632"/>
  <c r="F611"/>
  <c r="F594"/>
  <c r="F584"/>
  <c r="F562"/>
  <c r="F552"/>
  <c r="F532"/>
  <c r="F521"/>
  <c r="F498"/>
  <c r="F474"/>
  <c r="F467"/>
  <c r="F463"/>
  <c r="F455"/>
  <c r="F331"/>
  <c r="F326"/>
  <c r="F315"/>
  <c r="F293"/>
  <c r="F271"/>
  <c r="F207"/>
  <c r="F203"/>
  <c r="F199"/>
  <c r="F130"/>
  <c r="F109"/>
  <c r="F47"/>
  <c r="E55"/>
  <c r="F1000" l="1"/>
  <c r="D664"/>
  <c r="D167"/>
  <c r="D168" s="1"/>
  <c r="F1018"/>
  <c r="F1244"/>
  <c r="F1245" s="1"/>
  <c r="F378"/>
  <c r="F494"/>
  <c r="D494"/>
  <c r="E494"/>
  <c r="F385"/>
  <c r="G1162"/>
  <c r="F69"/>
  <c r="F83"/>
  <c r="E167"/>
  <c r="F403"/>
  <c r="F76"/>
  <c r="F55"/>
  <c r="F363"/>
  <c r="F347"/>
  <c r="F688"/>
  <c r="F689" s="1"/>
  <c r="D239"/>
  <c r="E413"/>
  <c r="E414" s="1"/>
  <c r="F648"/>
  <c r="F649" s="1"/>
  <c r="E664"/>
  <c r="F1221"/>
  <c r="E430"/>
  <c r="E431" s="1"/>
  <c r="D182"/>
  <c r="F182"/>
  <c r="D195"/>
  <c r="F195"/>
  <c r="D413"/>
  <c r="D414" s="1"/>
  <c r="G413"/>
  <c r="G430"/>
  <c r="D1294"/>
  <c r="F1294"/>
  <c r="E1333"/>
  <c r="D1381"/>
  <c r="F1381"/>
  <c r="E195"/>
  <c r="E1320"/>
  <c r="E1281"/>
  <c r="E151"/>
  <c r="E1368"/>
  <c r="D648"/>
  <c r="D1221"/>
  <c r="F239"/>
  <c r="F430"/>
  <c r="F431" s="1"/>
  <c r="F413"/>
  <c r="D151"/>
  <c r="F151"/>
  <c r="F152" s="1"/>
  <c r="D1368"/>
  <c r="F1368"/>
  <c r="E648"/>
  <c r="F664"/>
  <c r="E1221"/>
  <c r="D226"/>
  <c r="F226"/>
  <c r="E1381"/>
  <c r="D705"/>
  <c r="F705"/>
  <c r="F706" s="1"/>
  <c r="E239"/>
  <c r="D1281"/>
  <c r="F1281"/>
  <c r="E705"/>
  <c r="D1320"/>
  <c r="F1320"/>
  <c r="D430"/>
  <c r="D431" s="1"/>
  <c r="E182"/>
  <c r="E226"/>
  <c r="E447"/>
  <c r="E448" s="1"/>
  <c r="D722"/>
  <c r="F722"/>
  <c r="D447"/>
  <c r="D448" s="1"/>
  <c r="E722"/>
  <c r="D1333"/>
  <c r="F1333"/>
  <c r="E1294"/>
  <c r="F447"/>
  <c r="F448" s="1"/>
  <c r="G447"/>
  <c r="F167"/>
  <c r="F168" s="1"/>
  <c r="F838"/>
  <c r="D669" l="1"/>
  <c r="D1460"/>
  <c r="F1460"/>
  <c r="E1460"/>
  <c r="F414"/>
  <c r="F1485"/>
  <c r="E1485"/>
  <c r="D1485"/>
  <c r="F1481"/>
  <c r="E1481"/>
  <c r="D1481"/>
  <c r="F1477"/>
  <c r="E1477"/>
  <c r="D1477"/>
  <c r="E1472"/>
  <c r="D1472"/>
  <c r="E1468"/>
  <c r="D1468"/>
  <c r="E1261"/>
  <c r="D1261"/>
  <c r="F1257"/>
  <c r="F1266" s="1"/>
  <c r="E1257"/>
  <c r="D1257"/>
  <c r="E1245"/>
  <c r="D1245"/>
  <c r="F1236"/>
  <c r="E1236"/>
  <c r="D1236"/>
  <c r="F1232"/>
  <c r="E1232"/>
  <c r="D1232"/>
  <c r="E1226"/>
  <c r="E1227" s="1"/>
  <c r="D1226"/>
  <c r="D1227" s="1"/>
  <c r="E1188"/>
  <c r="D1188"/>
  <c r="E1184"/>
  <c r="D1184"/>
  <c r="F1180"/>
  <c r="E1180"/>
  <c r="D1180"/>
  <c r="F1176"/>
  <c r="E1176"/>
  <c r="D1176"/>
  <c r="F1172"/>
  <c r="E1172"/>
  <c r="D1172"/>
  <c r="F1158"/>
  <c r="F1167" s="1"/>
  <c r="E1158"/>
  <c r="D1158"/>
  <c r="E1154"/>
  <c r="D1154"/>
  <c r="E1150"/>
  <c r="D1150"/>
  <c r="E1146"/>
  <c r="D1146"/>
  <c r="E1142"/>
  <c r="D1142"/>
  <c r="F1128"/>
  <c r="E1128"/>
  <c r="D1128"/>
  <c r="E1124"/>
  <c r="D1124"/>
  <c r="E1120"/>
  <c r="D1120"/>
  <c r="E1116"/>
  <c r="D1116"/>
  <c r="F1112"/>
  <c r="E1112"/>
  <c r="D1112"/>
  <c r="F1108"/>
  <c r="E1108"/>
  <c r="D1108"/>
  <c r="F1070"/>
  <c r="E1070"/>
  <c r="D1070"/>
  <c r="F1066"/>
  <c r="E1066"/>
  <c r="D1066"/>
  <c r="F1062"/>
  <c r="E1062"/>
  <c r="D1062"/>
  <c r="F1048"/>
  <c r="E1048"/>
  <c r="D1048"/>
  <c r="E1044"/>
  <c r="D1044"/>
  <c r="F1040"/>
  <c r="E1040"/>
  <c r="D1040"/>
  <c r="F1036"/>
  <c r="E1036"/>
  <c r="D1036"/>
  <c r="F1032"/>
  <c r="E1032"/>
  <c r="D1032"/>
  <c r="E1009"/>
  <c r="D1009"/>
  <c r="E1005"/>
  <c r="D1005"/>
  <c r="E987"/>
  <c r="D987"/>
  <c r="E983"/>
  <c r="D983"/>
  <c r="E969"/>
  <c r="E978" s="1"/>
  <c r="D969"/>
  <c r="D978" s="1"/>
  <c r="E940"/>
  <c r="D940"/>
  <c r="F931"/>
  <c r="E931"/>
  <c r="D931"/>
  <c r="F927"/>
  <c r="E927"/>
  <c r="D927"/>
  <c r="F923"/>
  <c r="E923"/>
  <c r="D923"/>
  <c r="F919"/>
  <c r="E919"/>
  <c r="D919"/>
  <c r="F907"/>
  <c r="F908" s="1"/>
  <c r="F909" s="1"/>
  <c r="E907"/>
  <c r="E908" s="1"/>
  <c r="E909" s="1"/>
  <c r="D907"/>
  <c r="D908" s="1"/>
  <c r="D909" s="1"/>
  <c r="F891"/>
  <c r="F892" s="1"/>
  <c r="E891"/>
  <c r="D891"/>
  <c r="E887"/>
  <c r="D887"/>
  <c r="E881"/>
  <c r="D881"/>
  <c r="E877"/>
  <c r="D877"/>
  <c r="F868"/>
  <c r="F882" s="1"/>
  <c r="E868"/>
  <c r="D868"/>
  <c r="E851"/>
  <c r="D851"/>
  <c r="E847"/>
  <c r="D847"/>
  <c r="F843"/>
  <c r="F852" s="1"/>
  <c r="E843"/>
  <c r="D843"/>
  <c r="E837"/>
  <c r="D837"/>
  <c r="E833"/>
  <c r="D833"/>
  <c r="E829"/>
  <c r="D829"/>
  <c r="E823"/>
  <c r="D823"/>
  <c r="E819"/>
  <c r="D819"/>
  <c r="F815"/>
  <c r="E815"/>
  <c r="D815"/>
  <c r="F811"/>
  <c r="E811"/>
  <c r="D811"/>
  <c r="E807"/>
  <c r="D807"/>
  <c r="E803"/>
  <c r="D803"/>
  <c r="E799"/>
  <c r="D799"/>
  <c r="E785"/>
  <c r="D785"/>
  <c r="E781"/>
  <c r="D781"/>
  <c r="E777"/>
  <c r="D777"/>
  <c r="F773"/>
  <c r="E773"/>
  <c r="D773"/>
  <c r="E769"/>
  <c r="D769"/>
  <c r="E765"/>
  <c r="D765"/>
  <c r="E761"/>
  <c r="D761"/>
  <c r="E757"/>
  <c r="D757"/>
  <c r="E753"/>
  <c r="D753"/>
  <c r="E749"/>
  <c r="D749"/>
  <c r="F744"/>
  <c r="E744"/>
  <c r="D744"/>
  <c r="F723"/>
  <c r="E723"/>
  <c r="D723"/>
  <c r="E706"/>
  <c r="D706"/>
  <c r="E678"/>
  <c r="E688" s="1"/>
  <c r="E689" s="1"/>
  <c r="D678"/>
  <c r="D688" s="1"/>
  <c r="D689" s="1"/>
  <c r="F668"/>
  <c r="F669" s="1"/>
  <c r="E668"/>
  <c r="E669" s="1"/>
  <c r="E649"/>
  <c r="D649"/>
  <c r="F628"/>
  <c r="E628"/>
  <c r="D628"/>
  <c r="E624"/>
  <c r="D624"/>
  <c r="E611"/>
  <c r="D611"/>
  <c r="F603"/>
  <c r="E603"/>
  <c r="E594"/>
  <c r="D594"/>
  <c r="E584"/>
  <c r="D584"/>
  <c r="F573"/>
  <c r="F574" s="1"/>
  <c r="E573"/>
  <c r="E574" s="1"/>
  <c r="D573"/>
  <c r="D574" s="1"/>
  <c r="E562"/>
  <c r="D562"/>
  <c r="E552"/>
  <c r="D552"/>
  <c r="F542"/>
  <c r="E542"/>
  <c r="E532"/>
  <c r="D532"/>
  <c r="E521"/>
  <c r="D521"/>
  <c r="F510"/>
  <c r="E510"/>
  <c r="D510"/>
  <c r="E498"/>
  <c r="D498"/>
  <c r="F478"/>
  <c r="E478"/>
  <c r="D478"/>
  <c r="E474"/>
  <c r="D474"/>
  <c r="E467"/>
  <c r="D467"/>
  <c r="E463"/>
  <c r="D463"/>
  <c r="F459"/>
  <c r="F468" s="1"/>
  <c r="E459"/>
  <c r="D459"/>
  <c r="E455"/>
  <c r="D455"/>
  <c r="F392"/>
  <c r="F397" s="1"/>
  <c r="E392"/>
  <c r="E397" s="1"/>
  <c r="D392"/>
  <c r="D397" s="1"/>
  <c r="E385"/>
  <c r="D385"/>
  <c r="E378"/>
  <c r="D378"/>
  <c r="F371"/>
  <c r="F386" s="1"/>
  <c r="F387" s="1"/>
  <c r="E371"/>
  <c r="D371"/>
  <c r="E363"/>
  <c r="D363"/>
  <c r="E355"/>
  <c r="D355"/>
  <c r="E347"/>
  <c r="D347"/>
  <c r="E331"/>
  <c r="D331"/>
  <c r="E326"/>
  <c r="D326"/>
  <c r="E315"/>
  <c r="D315"/>
  <c r="F304"/>
  <c r="E304"/>
  <c r="D304"/>
  <c r="E293"/>
  <c r="D293"/>
  <c r="F282"/>
  <c r="E282"/>
  <c r="D282"/>
  <c r="E271"/>
  <c r="D271"/>
  <c r="F255"/>
  <c r="E255"/>
  <c r="D255"/>
  <c r="F251"/>
  <c r="E251"/>
  <c r="D251"/>
  <c r="F247"/>
  <c r="E247"/>
  <c r="D247"/>
  <c r="F243"/>
  <c r="E243"/>
  <c r="D243"/>
  <c r="E207"/>
  <c r="D207"/>
  <c r="E203"/>
  <c r="D203"/>
  <c r="E199"/>
  <c r="D199"/>
  <c r="E168"/>
  <c r="E152"/>
  <c r="D152"/>
  <c r="F136"/>
  <c r="E136"/>
  <c r="D136"/>
  <c r="E130"/>
  <c r="D130"/>
  <c r="F117"/>
  <c r="E117"/>
  <c r="D117"/>
  <c r="E109"/>
  <c r="D109"/>
  <c r="F90"/>
  <c r="E90"/>
  <c r="D90"/>
  <c r="E83"/>
  <c r="D83"/>
  <c r="E76"/>
  <c r="D76"/>
  <c r="E69"/>
  <c r="D69"/>
  <c r="E62"/>
  <c r="D62"/>
  <c r="D55"/>
  <c r="E47"/>
  <c r="D47"/>
  <c r="F37"/>
  <c r="E37"/>
  <c r="D37"/>
  <c r="F33"/>
  <c r="E33"/>
  <c r="D33"/>
  <c r="F27"/>
  <c r="E27"/>
  <c r="D27"/>
  <c r="G1251"/>
  <c r="G1252" s="1"/>
  <c r="G1226"/>
  <c r="G1227" s="1"/>
  <c r="G1188"/>
  <c r="G1184"/>
  <c r="G1158"/>
  <c r="G1154"/>
  <c r="G1150"/>
  <c r="G1128"/>
  <c r="G1124"/>
  <c r="G1120"/>
  <c r="G1116"/>
  <c r="G1009"/>
  <c r="G1005"/>
  <c r="G969"/>
  <c r="G978" s="1"/>
  <c r="G945"/>
  <c r="G940"/>
  <c r="G881"/>
  <c r="G823"/>
  <c r="G785"/>
  <c r="G781"/>
  <c r="G632"/>
  <c r="G336"/>
  <c r="E632"/>
  <c r="D632"/>
  <c r="E1266" l="1"/>
  <c r="E1267" s="1"/>
  <c r="D1266"/>
  <c r="F1267"/>
  <c r="F1237"/>
  <c r="E1237"/>
  <c r="D1237"/>
  <c r="F1205"/>
  <c r="E1205"/>
  <c r="D1205"/>
  <c r="D1137"/>
  <c r="E1167"/>
  <c r="D1167"/>
  <c r="F1137"/>
  <c r="E1137"/>
  <c r="D1103"/>
  <c r="F1103"/>
  <c r="E1103"/>
  <c r="E1053"/>
  <c r="F1053"/>
  <c r="D1053"/>
  <c r="F950"/>
  <c r="F1019" s="1"/>
  <c r="E950"/>
  <c r="D950"/>
  <c r="E633"/>
  <c r="D633"/>
  <c r="F633"/>
  <c r="E1000"/>
  <c r="D1000"/>
  <c r="F794"/>
  <c r="D1018"/>
  <c r="E1018"/>
  <c r="G1018"/>
  <c r="D794"/>
  <c r="E794"/>
  <c r="G1244"/>
  <c r="G494"/>
  <c r="G936"/>
  <c r="G239"/>
  <c r="G195"/>
  <c r="G182"/>
  <c r="G226"/>
  <c r="G721"/>
  <c r="G722" s="1"/>
  <c r="G1281"/>
  <c r="G1320"/>
  <c r="G1368"/>
  <c r="G704"/>
  <c r="G705" s="1"/>
  <c r="G403"/>
  <c r="G414" s="1"/>
  <c r="G420"/>
  <c r="G431" s="1"/>
  <c r="G1381"/>
  <c r="G437"/>
  <c r="G448" s="1"/>
  <c r="G1294"/>
  <c r="G1333"/>
  <c r="G648"/>
  <c r="G1221"/>
  <c r="G664"/>
  <c r="G151"/>
  <c r="F327"/>
  <c r="F337" s="1"/>
  <c r="F449" s="1"/>
  <c r="D892"/>
  <c r="F824"/>
  <c r="E824"/>
  <c r="E852"/>
  <c r="D882"/>
  <c r="D838"/>
  <c r="F893"/>
  <c r="E1295"/>
  <c r="E1486"/>
  <c r="E1487" s="1"/>
  <c r="E1488" s="1"/>
  <c r="D118"/>
  <c r="D131" s="1"/>
  <c r="F118"/>
  <c r="F131" s="1"/>
  <c r="E468"/>
  <c r="E479"/>
  <c r="D256"/>
  <c r="F256"/>
  <c r="D1295"/>
  <c r="D1334"/>
  <c r="F1486"/>
  <c r="F1487" s="1"/>
  <c r="F1488" s="1"/>
  <c r="F724"/>
  <c r="F91"/>
  <c r="F92" s="1"/>
  <c r="E91"/>
  <c r="E92" s="1"/>
  <c r="E327"/>
  <c r="E337" s="1"/>
  <c r="D327"/>
  <c r="D337" s="1"/>
  <c r="E386"/>
  <c r="E387" s="1"/>
  <c r="D386"/>
  <c r="D387" s="1"/>
  <c r="E38"/>
  <c r="E39" s="1"/>
  <c r="E40" s="1"/>
  <c r="D38"/>
  <c r="D39" s="1"/>
  <c r="D40" s="1"/>
  <c r="F38"/>
  <c r="F39" s="1"/>
  <c r="F40" s="1"/>
  <c r="E118"/>
  <c r="E131" s="1"/>
  <c r="D468"/>
  <c r="D479"/>
  <c r="F479"/>
  <c r="D824"/>
  <c r="E838"/>
  <c r="D852"/>
  <c r="E882"/>
  <c r="E892"/>
  <c r="D91"/>
  <c r="D92" s="1"/>
  <c r="F1295"/>
  <c r="F1334"/>
  <c r="D1486"/>
  <c r="D1487" s="1"/>
  <c r="D1488" s="1"/>
  <c r="D724"/>
  <c r="E1334"/>
  <c r="E724"/>
  <c r="E256"/>
  <c r="G873"/>
  <c r="G167"/>
  <c r="D1267" l="1"/>
  <c r="E1206"/>
  <c r="F1206"/>
  <c r="D1206"/>
  <c r="D1019"/>
  <c r="E1019"/>
  <c r="E449"/>
  <c r="D449"/>
  <c r="G603"/>
  <c r="G542"/>
  <c r="D670"/>
  <c r="G1460"/>
  <c r="G619"/>
  <c r="F853"/>
  <c r="D893"/>
  <c r="E670"/>
  <c r="D853"/>
  <c r="F670"/>
  <c r="E853"/>
  <c r="E893"/>
  <c r="G1485"/>
  <c r="G1481"/>
  <c r="G1477"/>
  <c r="G1257"/>
  <c r="G1236"/>
  <c r="G1232"/>
  <c r="G1180"/>
  <c r="G1176"/>
  <c r="G1172"/>
  <c r="G1146"/>
  <c r="G1142"/>
  <c r="G1112"/>
  <c r="G1108"/>
  <c r="G1070"/>
  <c r="G1066"/>
  <c r="G1062"/>
  <c r="G1036"/>
  <c r="G1053" s="1"/>
  <c r="G987"/>
  <c r="G983"/>
  <c r="G931"/>
  <c r="G927"/>
  <c r="G923"/>
  <c r="G919"/>
  <c r="G891"/>
  <c r="G887"/>
  <c r="G877"/>
  <c r="G851"/>
  <c r="G847"/>
  <c r="G843"/>
  <c r="G837"/>
  <c r="G833"/>
  <c r="G829"/>
  <c r="G819"/>
  <c r="G815"/>
  <c r="G811"/>
  <c r="G807"/>
  <c r="G803"/>
  <c r="G777"/>
  <c r="G773"/>
  <c r="G769"/>
  <c r="G765"/>
  <c r="G761"/>
  <c r="G757"/>
  <c r="G753"/>
  <c r="G668"/>
  <c r="G669" s="1"/>
  <c r="G628"/>
  <c r="G478"/>
  <c r="G463"/>
  <c r="G459"/>
  <c r="G455"/>
  <c r="G331"/>
  <c r="G255"/>
  <c r="G251"/>
  <c r="G247"/>
  <c r="G243"/>
  <c r="G211"/>
  <c r="G207"/>
  <c r="G203"/>
  <c r="G199"/>
  <c r="G37"/>
  <c r="G27"/>
  <c r="G468" l="1"/>
  <c r="G1237"/>
  <c r="G1205"/>
  <c r="G1167"/>
  <c r="G1137"/>
  <c r="G1103"/>
  <c r="G950"/>
  <c r="G1000"/>
  <c r="D1461"/>
  <c r="D1489" s="1"/>
  <c r="D1490" s="1"/>
  <c r="F1461"/>
  <c r="F1489" s="1"/>
  <c r="F1490" s="1"/>
  <c r="E1461"/>
  <c r="E1489" s="1"/>
  <c r="E1490" s="1"/>
  <c r="G33"/>
  <c r="G38" s="1"/>
  <c r="G39" s="1"/>
  <c r="G40" s="1"/>
  <c r="G76"/>
  <c r="G347"/>
  <c r="G392"/>
  <c r="G397" s="1"/>
  <c r="G474"/>
  <c r="G479" s="1"/>
  <c r="G1261"/>
  <c r="G1266" s="1"/>
  <c r="G355"/>
  <c r="G1245"/>
  <c r="G168"/>
  <c r="G117"/>
  <c r="G510"/>
  <c r="G521"/>
  <c r="G611"/>
  <c r="G624"/>
  <c r="G304"/>
  <c r="G868"/>
  <c r="G882" s="1"/>
  <c r="G1468"/>
  <c r="G1472"/>
  <c r="G723"/>
  <c r="G293"/>
  <c r="G282"/>
  <c r="G385"/>
  <c r="G90"/>
  <c r="G136"/>
  <c r="G371"/>
  <c r="G47"/>
  <c r="G55"/>
  <c r="G83"/>
  <c r="G152"/>
  <c r="G498"/>
  <c r="G678"/>
  <c r="G688" s="1"/>
  <c r="G689" s="1"/>
  <c r="G706"/>
  <c r="G799"/>
  <c r="G824" s="1"/>
  <c r="G892"/>
  <c r="G363"/>
  <c r="G562"/>
  <c r="G594"/>
  <c r="G130"/>
  <c r="G271"/>
  <c r="G315"/>
  <c r="G378"/>
  <c r="G532"/>
  <c r="G552"/>
  <c r="G573"/>
  <c r="G574" s="1"/>
  <c r="G584"/>
  <c r="G749"/>
  <c r="G852"/>
  <c r="G907"/>
  <c r="G908" s="1"/>
  <c r="G909" s="1"/>
  <c r="G649"/>
  <c r="G838"/>
  <c r="G744"/>
  <c r="G1267" l="1"/>
  <c r="G1206"/>
  <c r="G1019"/>
  <c r="G633"/>
  <c r="G670" s="1"/>
  <c r="G794"/>
  <c r="G853" s="1"/>
  <c r="G118"/>
  <c r="G131" s="1"/>
  <c r="G1486"/>
  <c r="G1487" s="1"/>
  <c r="G1488" s="1"/>
  <c r="G212"/>
  <c r="G256"/>
  <c r="G893"/>
  <c r="G327"/>
  <c r="G337" s="1"/>
  <c r="G1295"/>
  <c r="G724"/>
  <c r="G91"/>
  <c r="G92" s="1"/>
  <c r="G1334"/>
  <c r="G386"/>
  <c r="G387" s="1"/>
  <c r="G449" l="1"/>
  <c r="G257"/>
  <c r="G1461"/>
  <c r="G1489" s="1"/>
  <c r="G1490" s="1"/>
  <c r="G854" l="1"/>
  <c r="G910" s="1"/>
  <c r="G1491" s="1"/>
  <c r="E211" l="1"/>
  <c r="E212" s="1"/>
  <c r="F211"/>
  <c r="F212" s="1"/>
  <c r="F257" s="1"/>
  <c r="D211"/>
  <c r="D212" s="1"/>
  <c r="E257" l="1"/>
  <c r="E854" s="1"/>
  <c r="E910" s="1"/>
  <c r="E1491" s="1"/>
  <c r="D257"/>
  <c r="D854" s="1"/>
  <c r="F854"/>
  <c r="F910" s="1"/>
  <c r="F1491" s="1"/>
  <c r="D910" l="1"/>
  <c r="D1491" l="1"/>
  <c r="E13" l="1"/>
  <c r="D13" l="1"/>
  <c r="F13" l="1"/>
</calcChain>
</file>

<file path=xl/sharedStrings.xml><?xml version="1.0" encoding="utf-8"?>
<sst xmlns="http://schemas.openxmlformats.org/spreadsheetml/2006/main" count="2157" uniqueCount="689">
  <si>
    <t>Public Works</t>
  </si>
  <si>
    <t>Technical Education</t>
  </si>
  <si>
    <t>Capital Outlay on Education, Sports, Art &amp; Culture</t>
  </si>
  <si>
    <t>Voted</t>
  </si>
  <si>
    <t>Major /Sub-Major/Minor/Sub/Detailed Heads</t>
  </si>
  <si>
    <t>Total</t>
  </si>
  <si>
    <t>REVENUE SECTION</t>
  </si>
  <si>
    <t>M.H.</t>
  </si>
  <si>
    <t>Other Buildings</t>
  </si>
  <si>
    <t>Maintenance and Repairs</t>
  </si>
  <si>
    <t>Maintenance &amp; Repairs of Educational Institutions</t>
  </si>
  <si>
    <t>General Education</t>
  </si>
  <si>
    <t>Elementary Education</t>
  </si>
  <si>
    <t>Primary Schools</t>
  </si>
  <si>
    <t>Government Primary Schools</t>
  </si>
  <si>
    <t>Teachers &amp; Other Services</t>
  </si>
  <si>
    <t>Salaries</t>
  </si>
  <si>
    <t>Teachers' Training</t>
  </si>
  <si>
    <t>Teachers' Training Institute</t>
  </si>
  <si>
    <t>66.00.01</t>
  </si>
  <si>
    <t>66.00.11</t>
  </si>
  <si>
    <t>66.00.13</t>
  </si>
  <si>
    <t>State Institute of Education</t>
  </si>
  <si>
    <t>67.00.01</t>
  </si>
  <si>
    <t>67.00.11</t>
  </si>
  <si>
    <t>67.00.13</t>
  </si>
  <si>
    <t>Text Books</t>
  </si>
  <si>
    <t>70.00.13</t>
  </si>
  <si>
    <t>Secondary Education</t>
  </si>
  <si>
    <t>Direction &amp; Administration</t>
  </si>
  <si>
    <t>Motor Vehicles</t>
  </si>
  <si>
    <t>High and Higher Secondary Schools</t>
  </si>
  <si>
    <t>64.45.01</t>
  </si>
  <si>
    <t>64.45.11</t>
  </si>
  <si>
    <t>64.46.01</t>
  </si>
  <si>
    <t>64.46.11</t>
  </si>
  <si>
    <t>64.47.01</t>
  </si>
  <si>
    <t>64.47.11</t>
  </si>
  <si>
    <t>64.48.01</t>
  </si>
  <si>
    <t>64.48.11</t>
  </si>
  <si>
    <t>Scholarships</t>
  </si>
  <si>
    <t>Government Secondary Schools</t>
  </si>
  <si>
    <t>65.00.13</t>
  </si>
  <si>
    <t>60.00.31</t>
  </si>
  <si>
    <t>University &amp; Higher Education</t>
  </si>
  <si>
    <t>Government Colleges &amp; Institutes</t>
  </si>
  <si>
    <t>65.00.01</t>
  </si>
  <si>
    <t>65.00.11</t>
  </si>
  <si>
    <t>65.00.14</t>
  </si>
  <si>
    <t>Govt. Degree College,  Gangtok</t>
  </si>
  <si>
    <t>Sikkim Law College</t>
  </si>
  <si>
    <t>67.00.34</t>
  </si>
  <si>
    <t>68.00.01</t>
  </si>
  <si>
    <t>68.00.11</t>
  </si>
  <si>
    <t>68.00.13</t>
  </si>
  <si>
    <t>69.00.01</t>
  </si>
  <si>
    <t>69.00.11</t>
  </si>
  <si>
    <t>69.00.13</t>
  </si>
  <si>
    <t>Adult Education</t>
  </si>
  <si>
    <t>Other Adult Education Programme</t>
  </si>
  <si>
    <t>General</t>
  </si>
  <si>
    <t>Establishment</t>
  </si>
  <si>
    <t>60.00.01</t>
  </si>
  <si>
    <t>60.00.11</t>
  </si>
  <si>
    <t>60.00.13</t>
  </si>
  <si>
    <t>CAPITAL SECTION</t>
  </si>
  <si>
    <t>Capital Outlay on Education, Sports, Art  and Culture</t>
  </si>
  <si>
    <t>Buildings</t>
  </si>
  <si>
    <t>48</t>
  </si>
  <si>
    <t>University and Higher Education</t>
  </si>
  <si>
    <t>Technical Schools</t>
  </si>
  <si>
    <t>Education, Sports, Art and Culture</t>
  </si>
  <si>
    <t>70.00.01</t>
  </si>
  <si>
    <t>70.00.11</t>
  </si>
  <si>
    <t>Other Maintenance Expenditure</t>
  </si>
  <si>
    <t>Wages</t>
  </si>
  <si>
    <t>60.77.02</t>
  </si>
  <si>
    <t>61.77.21</t>
  </si>
  <si>
    <t>61.77.27</t>
  </si>
  <si>
    <t>II. Details of the estimates and the heads under which this grant will be accounted for:</t>
  </si>
  <si>
    <t>A - General Services (d) Administrative Services</t>
  </si>
  <si>
    <t>B - Social Services  (a) Education, Sports, Art &amp; Culture</t>
  </si>
  <si>
    <t>Revenue</t>
  </si>
  <si>
    <t>Capital</t>
  </si>
  <si>
    <t>Work Charged Establishment</t>
  </si>
  <si>
    <t>58.45.01</t>
  </si>
  <si>
    <t>58.45.11</t>
  </si>
  <si>
    <t>58.45.13</t>
  </si>
  <si>
    <t>58.46.01</t>
  </si>
  <si>
    <t>58.46.11</t>
  </si>
  <si>
    <t>58.46.13</t>
  </si>
  <si>
    <t>58.47.01</t>
  </si>
  <si>
    <t>58.47.11</t>
  </si>
  <si>
    <t>58.47.13</t>
  </si>
  <si>
    <t>58.48.01</t>
  </si>
  <si>
    <t>58.48.11</t>
  </si>
  <si>
    <t>58.48.13</t>
  </si>
  <si>
    <t>Setting of Polytechnic at Mangshila, North Sikkim</t>
  </si>
  <si>
    <t>Establishment of B. Ed. College at Soreng</t>
  </si>
  <si>
    <t>71.71.01</t>
  </si>
  <si>
    <t>71.71.11</t>
  </si>
  <si>
    <t>71.71.13</t>
  </si>
  <si>
    <t>Setting of Polytechnic at Yangthang, West Sikkim</t>
  </si>
  <si>
    <t>(In Thousands of Rupees)</t>
  </si>
  <si>
    <t>72.00.01</t>
  </si>
  <si>
    <t>72.00.11</t>
  </si>
  <si>
    <t>72.00.13</t>
  </si>
  <si>
    <t>Establishment of College at Gyalshing</t>
  </si>
  <si>
    <t>Arts College at Rhenock</t>
  </si>
  <si>
    <t>Purchase of Uniform</t>
  </si>
  <si>
    <t>Establishment of New College at Gangtok</t>
  </si>
  <si>
    <t>73.00.01</t>
  </si>
  <si>
    <t>62</t>
  </si>
  <si>
    <t>63</t>
  </si>
  <si>
    <t>Infrastructure Development</t>
  </si>
  <si>
    <t>Rec</t>
  </si>
  <si>
    <t>B. Ed. College</t>
  </si>
  <si>
    <t>B. Ed College</t>
  </si>
  <si>
    <t>Post Matric State Govt. Scholarships</t>
  </si>
  <si>
    <t>Sports &amp; Youth Services</t>
  </si>
  <si>
    <t>National Cadet Corps.</t>
  </si>
  <si>
    <t>61.00.01</t>
  </si>
  <si>
    <t>61.00.13</t>
  </si>
  <si>
    <t>Establishment of Science College at Chakung</t>
  </si>
  <si>
    <t>74.00.01</t>
  </si>
  <si>
    <t>75.00.01</t>
  </si>
  <si>
    <t>28.00.81</t>
  </si>
  <si>
    <t>National Education Mission</t>
  </si>
  <si>
    <t>29.00.82</t>
  </si>
  <si>
    <t>Teachers Training and Adult Education</t>
  </si>
  <si>
    <t>Grants to Govt. College for Annual Festival</t>
  </si>
  <si>
    <t>29.00.83</t>
  </si>
  <si>
    <t>28.00.82</t>
  </si>
  <si>
    <t>76.00.01</t>
  </si>
  <si>
    <t xml:space="preserve"> </t>
  </si>
  <si>
    <t>New Degree College, Namchi</t>
  </si>
  <si>
    <t>74.00.13</t>
  </si>
  <si>
    <t>75.00.13</t>
  </si>
  <si>
    <t>Advance to CBSE &amp; NCERT to procure Textbooks</t>
  </si>
  <si>
    <t>Reimbursement of College Examination Fees</t>
  </si>
  <si>
    <t>Sikkim Institute of Higher Nyingma Studies (SIHNS)</t>
  </si>
  <si>
    <t>Establishment of Vocational College at Dentam</t>
  </si>
  <si>
    <t>Sanskrit Mahavidhyalaya, Samdong</t>
  </si>
  <si>
    <t>General Education,00.911-Deduct Recoveries of overpayments</t>
  </si>
  <si>
    <t>General Education,80.911-Deduct Recoveries of overpayments</t>
  </si>
  <si>
    <t>Establishment of State Institute of Science &amp; Technology (SIST)</t>
  </si>
  <si>
    <t>65.00.02</t>
  </si>
  <si>
    <t>71.71.02</t>
  </si>
  <si>
    <t>Primary &amp; Junior High School</t>
  </si>
  <si>
    <t>Samagra Siksha</t>
  </si>
  <si>
    <t>Samagra Siksha (Central Share)</t>
  </si>
  <si>
    <t>Samagra Siksha (State Share)</t>
  </si>
  <si>
    <t>63.45.01</t>
  </si>
  <si>
    <t>63.46.01</t>
  </si>
  <si>
    <t>63.47.01</t>
  </si>
  <si>
    <t>63.48.01</t>
  </si>
  <si>
    <t>General Education,02.911-Deduct Recoveries of overpayments</t>
  </si>
  <si>
    <t>66.00.02</t>
  </si>
  <si>
    <t>67.00.02</t>
  </si>
  <si>
    <t>58.45.02</t>
  </si>
  <si>
    <t>58.46.02</t>
  </si>
  <si>
    <t>58.47.02</t>
  </si>
  <si>
    <t>58.48.02</t>
  </si>
  <si>
    <t>64.48.02</t>
  </si>
  <si>
    <t>68.00.02</t>
  </si>
  <si>
    <t>69.00.02</t>
  </si>
  <si>
    <t>70.00.02</t>
  </si>
  <si>
    <t>72.00.02</t>
  </si>
  <si>
    <t>73.00.02</t>
  </si>
  <si>
    <t>74.00.02</t>
  </si>
  <si>
    <t>75.00.02</t>
  </si>
  <si>
    <t>76.00.02</t>
  </si>
  <si>
    <t>60.00.02</t>
  </si>
  <si>
    <t>61.00.02</t>
  </si>
  <si>
    <t>63.45.02</t>
  </si>
  <si>
    <t>63.46.02</t>
  </si>
  <si>
    <t>63.47.02</t>
  </si>
  <si>
    <t>63.48.02</t>
  </si>
  <si>
    <t>64.45.02</t>
  </si>
  <si>
    <t>64.46.02</t>
  </si>
  <si>
    <t>64.47.02</t>
  </si>
  <si>
    <t>DEMAND NO. 7</t>
  </si>
  <si>
    <t xml:space="preserve"> EDUCATION</t>
  </si>
  <si>
    <t>Actuals</t>
  </si>
  <si>
    <t>Budget 
Estimate</t>
  </si>
  <si>
    <t>Revised 
Estimate</t>
  </si>
  <si>
    <t>B - Capital Account of General Services
(a) Education, Sports, Art &amp; Culture</t>
  </si>
  <si>
    <t>Rashtriya Uchchatar Shiksha Abhiyan (RUSA) (Central Share)</t>
  </si>
  <si>
    <t>Government Degree College, Gangtok</t>
  </si>
  <si>
    <t>e- Vidya Scheme</t>
  </si>
  <si>
    <t xml:space="preserve">State Board of Endangered Language </t>
  </si>
  <si>
    <t>General Education,01.911-Deduct Recoveries of overpayments</t>
  </si>
  <si>
    <t>29.00.36</t>
  </si>
  <si>
    <t>70.46.80</t>
  </si>
  <si>
    <t>Construction of Government Degree College Phase II at Yangthang, West Sikkim - Special Central Assistance (Capital)</t>
  </si>
  <si>
    <t>Gangtok District</t>
  </si>
  <si>
    <t>Gyalshing District</t>
  </si>
  <si>
    <t>Mangan District</t>
  </si>
  <si>
    <t>Namchi District</t>
  </si>
  <si>
    <t>Pakyong District</t>
  </si>
  <si>
    <t>58.49.01</t>
  </si>
  <si>
    <t>58.49.02</t>
  </si>
  <si>
    <t>58.49.11</t>
  </si>
  <si>
    <t>58.49.13</t>
  </si>
  <si>
    <t>Soreng District</t>
  </si>
  <si>
    <t>58.50.01</t>
  </si>
  <si>
    <t>58.50.02</t>
  </si>
  <si>
    <t>58.50.11</t>
  </si>
  <si>
    <t>58.50.13</t>
  </si>
  <si>
    <t>Nar Bahadur Bhandari Fellowship</t>
  </si>
  <si>
    <t>APATAN Fellowship Scheme</t>
  </si>
  <si>
    <t>Annual Grant to Manipal University</t>
  </si>
  <si>
    <t>49</t>
  </si>
  <si>
    <t>Youth Welfare Programmes for Students</t>
  </si>
  <si>
    <t xml:space="preserve">Rashtriya Uchchatar Shiksha Abhiyan (RUSA) (Central Share) </t>
  </si>
  <si>
    <t>Special Component Plan for Scheduled Castes</t>
  </si>
  <si>
    <t>29.00.84</t>
  </si>
  <si>
    <t>29.00.85</t>
  </si>
  <si>
    <t>Tribal Area Sub-plan</t>
  </si>
  <si>
    <t>29.00.86</t>
  </si>
  <si>
    <t>29.00.87</t>
  </si>
  <si>
    <t>01.789</t>
  </si>
  <si>
    <t>01.796</t>
  </si>
  <si>
    <t>29.00.88</t>
  </si>
  <si>
    <t>29.00.89</t>
  </si>
  <si>
    <t>29.70.84</t>
  </si>
  <si>
    <t>New India Literacy Programme (NILP) (Central Share)</t>
  </si>
  <si>
    <t>29.70.85</t>
  </si>
  <si>
    <t>New India Literacy Programme (NILP) (State Share)</t>
  </si>
  <si>
    <t>50</t>
  </si>
  <si>
    <t>Materials and Supplies</t>
  </si>
  <si>
    <t>Minor Civil &amp; Electric Works</t>
  </si>
  <si>
    <t>62.00.21</t>
  </si>
  <si>
    <t>63.45.06</t>
  </si>
  <si>
    <t>Medical Treatment</t>
  </si>
  <si>
    <t>63.45.07</t>
  </si>
  <si>
    <t>Allowances</t>
  </si>
  <si>
    <t>63.46.06</t>
  </si>
  <si>
    <t>63.46.07</t>
  </si>
  <si>
    <t>63.47.06</t>
  </si>
  <si>
    <t>63.47.07</t>
  </si>
  <si>
    <t>63.48.06</t>
  </si>
  <si>
    <t>63.48.07</t>
  </si>
  <si>
    <t>66.00.06</t>
  </si>
  <si>
    <t>66.00.07</t>
  </si>
  <si>
    <t>Domestic Travel Expenses</t>
  </si>
  <si>
    <t>Fuel and Lubricants</t>
  </si>
  <si>
    <t>67.00.06</t>
  </si>
  <si>
    <t>67.00.07</t>
  </si>
  <si>
    <t>67.00.24</t>
  </si>
  <si>
    <t>67.00.49</t>
  </si>
  <si>
    <t>Other Revenue Expenditure</t>
  </si>
  <si>
    <t>Training Expenses</t>
  </si>
  <si>
    <t>00.00.21</t>
  </si>
  <si>
    <t>00.00.49</t>
  </si>
  <si>
    <t>58.45.06</t>
  </si>
  <si>
    <t>58.45.07</t>
  </si>
  <si>
    <t>58.45.24</t>
  </si>
  <si>
    <t>58.46.06</t>
  </si>
  <si>
    <t>58.46.07</t>
  </si>
  <si>
    <t>58.46.24</t>
  </si>
  <si>
    <t>58.47.06</t>
  </si>
  <si>
    <t>58.47.07</t>
  </si>
  <si>
    <t>58.47.24</t>
  </si>
  <si>
    <t>58.48.06</t>
  </si>
  <si>
    <t>58.48.07</t>
  </si>
  <si>
    <t>58.48.24</t>
  </si>
  <si>
    <t>58.49.06</t>
  </si>
  <si>
    <t>58.49.07</t>
  </si>
  <si>
    <t>58.49.24</t>
  </si>
  <si>
    <t>58.50.06</t>
  </si>
  <si>
    <t>58.50.07</t>
  </si>
  <si>
    <t>58.50.24</t>
  </si>
  <si>
    <t>64.45.06</t>
  </si>
  <si>
    <t>64.45.07</t>
  </si>
  <si>
    <t>64.46.06</t>
  </si>
  <si>
    <t>64.46.07</t>
  </si>
  <si>
    <t>64.47.06</t>
  </si>
  <si>
    <t>64.47.07</t>
  </si>
  <si>
    <t>64.48.06</t>
  </si>
  <si>
    <t>64.48.07</t>
  </si>
  <si>
    <t>Sikkim Teachers Recruitment Board</t>
  </si>
  <si>
    <t>61.00.36</t>
  </si>
  <si>
    <t>Grant in Aid Salaries</t>
  </si>
  <si>
    <t>Polytechnics Institute (CCCT&amp; ATTC)</t>
  </si>
  <si>
    <t>65.00.06</t>
  </si>
  <si>
    <t>65.00.07</t>
  </si>
  <si>
    <t>Rents, Rates and Taxes for Land and Building</t>
  </si>
  <si>
    <t>65.00.24</t>
  </si>
  <si>
    <t>65.00.21</t>
  </si>
  <si>
    <t>68.00.06</t>
  </si>
  <si>
    <t>68.00.07</t>
  </si>
  <si>
    <t>69.00.06</t>
  </si>
  <si>
    <t>69.00.07</t>
  </si>
  <si>
    <t>69.00.49</t>
  </si>
  <si>
    <t>70.00.06</t>
  </si>
  <si>
    <t>70.00.07</t>
  </si>
  <si>
    <t>70.00.49</t>
  </si>
  <si>
    <t>71.71.06</t>
  </si>
  <si>
    <t>71.71.07</t>
  </si>
  <si>
    <t>71.71.49</t>
  </si>
  <si>
    <t>72.00.06</t>
  </si>
  <si>
    <t>72.00.07</t>
  </si>
  <si>
    <t>72.00.49</t>
  </si>
  <si>
    <t>73.00.06</t>
  </si>
  <si>
    <t>73.00.07</t>
  </si>
  <si>
    <t>73.00.49</t>
  </si>
  <si>
    <t>74.00.06</t>
  </si>
  <si>
    <t>74.00.07</t>
  </si>
  <si>
    <t>75.00.06</t>
  </si>
  <si>
    <t>75.00.07</t>
  </si>
  <si>
    <t>76.00.06</t>
  </si>
  <si>
    <t>76.00.07</t>
  </si>
  <si>
    <t>60.00.06</t>
  </si>
  <si>
    <t>60.00.07</t>
  </si>
  <si>
    <t>80.00.31</t>
  </si>
  <si>
    <t>Grant in Aid General</t>
  </si>
  <si>
    <t>60.00.49</t>
  </si>
  <si>
    <t>60.00.24</t>
  </si>
  <si>
    <t>60.00.21</t>
  </si>
  <si>
    <t>63.00.49</t>
  </si>
  <si>
    <t>Assistance to Universities</t>
  </si>
  <si>
    <t>62.00.49</t>
  </si>
  <si>
    <t>60.00.08</t>
  </si>
  <si>
    <t>Leave Travel Concession</t>
  </si>
  <si>
    <t>60.00.12</t>
  </si>
  <si>
    <t>Foreign Travel Expenses</t>
  </si>
  <si>
    <t>60.00.09</t>
  </si>
  <si>
    <t>60.00.16</t>
  </si>
  <si>
    <t>Printing and Publications</t>
  </si>
  <si>
    <t>61.00.31</t>
  </si>
  <si>
    <t>61.00.06</t>
  </si>
  <si>
    <t>61.00.07</t>
  </si>
  <si>
    <t>61.00.49</t>
  </si>
  <si>
    <t>Sikkim State University</t>
  </si>
  <si>
    <t>78.00.36</t>
  </si>
  <si>
    <t>63.49.01</t>
  </si>
  <si>
    <t>63.49.02</t>
  </si>
  <si>
    <t>63.49.06</t>
  </si>
  <si>
    <t>63.49.07</t>
  </si>
  <si>
    <t>63.50.01</t>
  </si>
  <si>
    <t>63.50.02</t>
  </si>
  <si>
    <t>63.50.06</t>
  </si>
  <si>
    <t>63.50.07</t>
  </si>
  <si>
    <t>64.49.01</t>
  </si>
  <si>
    <t>64.49.02</t>
  </si>
  <si>
    <t>64.49.06</t>
  </si>
  <si>
    <t>64.49.07</t>
  </si>
  <si>
    <t>64.50.01</t>
  </si>
  <si>
    <t>64.50.02</t>
  </si>
  <si>
    <t>64.50.06</t>
  </si>
  <si>
    <t>64.50.07</t>
  </si>
  <si>
    <t>66.46.01</t>
  </si>
  <si>
    <t>66.46.02</t>
  </si>
  <si>
    <t>66.46.06</t>
  </si>
  <si>
    <t>66.46.07</t>
  </si>
  <si>
    <t>66.48.01</t>
  </si>
  <si>
    <t>66.48.02</t>
  </si>
  <si>
    <t>66.48.06</t>
  </si>
  <si>
    <t>66.48.07</t>
  </si>
  <si>
    <t>67.00.29</t>
  </si>
  <si>
    <t>Repair and Maintenance</t>
  </si>
  <si>
    <t>58.45.29</t>
  </si>
  <si>
    <t>Repair and Miantenance</t>
  </si>
  <si>
    <t>58.46.29</t>
  </si>
  <si>
    <t>33.00.49</t>
  </si>
  <si>
    <t>34.00.49</t>
  </si>
  <si>
    <t>General Education,03.911-Deduct Recoveries of overpayments</t>
  </si>
  <si>
    <t>PM- SHRI (State Share)</t>
  </si>
  <si>
    <t>PM- SHRI (Central Share)</t>
  </si>
  <si>
    <t>Chief Minister's Special Merit Scholarship Scheme</t>
  </si>
  <si>
    <t>62.00.34</t>
  </si>
  <si>
    <t>Pradhan Mantri Poshan Shakti Nirman (PM- Poshan)</t>
  </si>
  <si>
    <t>Assistance to Non- Governmental Technical Colleges and Institutes</t>
  </si>
  <si>
    <t>State Board for Technical Education</t>
  </si>
  <si>
    <t>62.00.31</t>
  </si>
  <si>
    <t>Project BAHINI</t>
  </si>
  <si>
    <t>66.00.49</t>
  </si>
  <si>
    <t>Direction and Administration</t>
  </si>
  <si>
    <t>Educational Tour for College Students</t>
  </si>
  <si>
    <t>Education Tour for School Students</t>
  </si>
  <si>
    <t>Exposure Tour for Awardee Teachers</t>
  </si>
  <si>
    <t>65.00.31</t>
  </si>
  <si>
    <t>60</t>
  </si>
  <si>
    <t>Construction of 105 School Builldings</t>
  </si>
  <si>
    <t>Buildings and Structures</t>
  </si>
  <si>
    <t>CBSE Affiliation Fees</t>
  </si>
  <si>
    <t>Chief Minister's Merit Scholarship Scheme- Graduate Level</t>
  </si>
  <si>
    <t>70.63.78</t>
  </si>
  <si>
    <t xml:space="preserve">Land  </t>
  </si>
  <si>
    <t>44.60.72</t>
  </si>
  <si>
    <t>46.60.72</t>
  </si>
  <si>
    <t>Upgradation of Playground at Nar Bahadur Bhandari Government Degee College, Tadong</t>
  </si>
  <si>
    <t>45.60.72</t>
  </si>
  <si>
    <t>Model School at Assam Lingzey</t>
  </si>
  <si>
    <t>50.60.72</t>
  </si>
  <si>
    <t>49.60.72</t>
  </si>
  <si>
    <t>Auditorium cum 10 Classroom at Jorethang Senior Secondary School</t>
  </si>
  <si>
    <t>48.60.72</t>
  </si>
  <si>
    <t>45.61.72</t>
  </si>
  <si>
    <t>48.63.72</t>
  </si>
  <si>
    <t>Construction of Auditorium at Darap SS School</t>
  </si>
  <si>
    <t>Construction of Auditorium at Tashiding SS School</t>
  </si>
  <si>
    <t>46.61.72</t>
  </si>
  <si>
    <t>63.00.34</t>
  </si>
  <si>
    <t>Netaji Subash Chandra Bose University of Excellence</t>
  </si>
  <si>
    <t>61</t>
  </si>
  <si>
    <t>Purchase of Vehicles</t>
  </si>
  <si>
    <t>44.61.51</t>
  </si>
  <si>
    <t>Nursing Expenses</t>
  </si>
  <si>
    <t>45</t>
  </si>
  <si>
    <t xml:space="preserve">Construction of School Auditorium and Extension of Playgroud with Gallery Fencing at Aho Shenti Sec. School </t>
  </si>
  <si>
    <t>45.62.72</t>
  </si>
  <si>
    <t>48.64.72</t>
  </si>
  <si>
    <t>49.61.72</t>
  </si>
  <si>
    <t>50.61.72</t>
  </si>
  <si>
    <t>Re-construction of Retaining Wall and Development of Ground at Tharpu S.S.S.</t>
  </si>
  <si>
    <t>50.62.72</t>
  </si>
  <si>
    <t>44.62.72</t>
  </si>
  <si>
    <t>Repair, Renovation and Facelifting of Various Schools</t>
  </si>
  <si>
    <t>Khanchenzonga State University at Tarku, South Sikkim</t>
  </si>
  <si>
    <t>Establishment of Netaji Subash Chandra Bose Centre of Excellence, West Sikkim</t>
  </si>
  <si>
    <t>45.64.72</t>
  </si>
  <si>
    <t>PM-Poshan (Central Share)</t>
  </si>
  <si>
    <t>PM-Poshan (State Share)</t>
  </si>
  <si>
    <t>30.00.21</t>
  </si>
  <si>
    <t>29.71.72</t>
  </si>
  <si>
    <t>28.00.49</t>
  </si>
  <si>
    <t>58.47.29</t>
  </si>
  <si>
    <t>58.48.29</t>
  </si>
  <si>
    <t>58.49.29</t>
  </si>
  <si>
    <t>58.50.29</t>
  </si>
  <si>
    <t xml:space="preserve">Special package for Evacuees from Ukraine </t>
  </si>
  <si>
    <t>60.00.29</t>
  </si>
  <si>
    <t>State Teachers Eligibility Tests</t>
  </si>
  <si>
    <t>68.00.49</t>
  </si>
  <si>
    <t>61.00.34</t>
  </si>
  <si>
    <t>Furniture and Fixtures</t>
  </si>
  <si>
    <t>46.63.72</t>
  </si>
  <si>
    <t>Infrastructural Assets</t>
  </si>
  <si>
    <t>PM Schools for Rising India</t>
  </si>
  <si>
    <t>30.00.81</t>
  </si>
  <si>
    <t>PM - SHRI Central Share</t>
  </si>
  <si>
    <t>30.00.82</t>
  </si>
  <si>
    <t>PM - SHRI State Share</t>
  </si>
  <si>
    <t>78.00.31</t>
  </si>
  <si>
    <t xml:space="preserve">PM Uchchatar Siksha Abhiyan (PM- USHA) (Central Share) </t>
  </si>
  <si>
    <t>PM Uchchatar Siksha Abhiyan (PM- USHA) (State Share)</t>
  </si>
  <si>
    <t>29.00.90</t>
  </si>
  <si>
    <t>29.00.91</t>
  </si>
  <si>
    <t>29.70.72</t>
  </si>
  <si>
    <t>66.46.13</t>
  </si>
  <si>
    <t>66.48.13</t>
  </si>
  <si>
    <t>31.00.21</t>
  </si>
  <si>
    <t>64.00.49</t>
  </si>
  <si>
    <t>65.00.34</t>
  </si>
  <si>
    <t>Information, Computer, Telecommunication(ICT) Equipment</t>
  </si>
  <si>
    <t>49.63.72</t>
  </si>
  <si>
    <t>Construction of Mid Day Meal Kitchen, Dining at Lok Dara Primary School, Chujachen</t>
  </si>
  <si>
    <t>49.64.72</t>
  </si>
  <si>
    <t>Construction of Engineering College (SIST), Chisopani</t>
  </si>
  <si>
    <t>45.65.72</t>
  </si>
  <si>
    <t>50.63.72</t>
  </si>
  <si>
    <t>Construction of Sanskrit Pathshala at Bermiok, Gyalshing District</t>
  </si>
  <si>
    <t>68.00.21</t>
  </si>
  <si>
    <t>74.00.21</t>
  </si>
  <si>
    <t>Construction of Sakyong School, Gyalshing District</t>
  </si>
  <si>
    <t>46.64.72</t>
  </si>
  <si>
    <t>49.62.72</t>
  </si>
  <si>
    <t>Construction of Midday Meal Kitchen, Dining and 12 Unit toilet block of Boys and Girls at Aho Kisan Secondary School</t>
  </si>
  <si>
    <t>64</t>
  </si>
  <si>
    <t xml:space="preserve">Construction of Auditorium and Extension of Aho Kisan SS School </t>
  </si>
  <si>
    <t>45.60.73</t>
  </si>
  <si>
    <t>64.00.34</t>
  </si>
  <si>
    <t>Chief Ministers' Education Assistance Scheme</t>
  </si>
  <si>
    <t>National Talent Search Examination (NTSE)</t>
  </si>
  <si>
    <t xml:space="preserve">CBSE Toppers </t>
  </si>
  <si>
    <t>66.00.34</t>
  </si>
  <si>
    <t>Scholarship</t>
  </si>
  <si>
    <t xml:space="preserve">Development of Video Content for Classes I to III </t>
  </si>
  <si>
    <t>32.00.49</t>
  </si>
  <si>
    <t xml:space="preserve">National Assesment and Accreditation Council- NAAC </t>
  </si>
  <si>
    <t xml:space="preserve">PM Uchchatar Siksha Abhiyan (PM- USHA)
 (Central Share) </t>
  </si>
  <si>
    <t>PM Uchchatar Siksha Abhiyan (PM- USHA) 
(State Share)</t>
  </si>
  <si>
    <t>Students Welfare Board</t>
  </si>
  <si>
    <t>Maintenance &amp; Repairs of Education Department</t>
  </si>
  <si>
    <t>61.78.27</t>
  </si>
  <si>
    <t>44.64.71</t>
  </si>
  <si>
    <t>50.64.73</t>
  </si>
  <si>
    <t>48.60.60</t>
  </si>
  <si>
    <t>Other Capital Expenditure</t>
  </si>
  <si>
    <t>Establishment of Chief Minister's School of Excellence at Assam Lingzey</t>
  </si>
  <si>
    <t>66.00.24</t>
  </si>
  <si>
    <t>Establishment of Lab at SIST Chisopani</t>
  </si>
  <si>
    <t>29.72.71</t>
  </si>
  <si>
    <t>29.73.72</t>
  </si>
  <si>
    <t>29.74.72</t>
  </si>
  <si>
    <t>69.00.31</t>
  </si>
  <si>
    <t>Information,Computer,Telecommunication (ICT) Equipments</t>
  </si>
  <si>
    <t>Construction of 4 Room School Building at Rongli Junior High School</t>
  </si>
  <si>
    <t>Renovation of Heritage Building at Soreng Senior Secondary School</t>
  </si>
  <si>
    <t>Fencing and gate of Soreng Senior Secondary School</t>
  </si>
  <si>
    <t>Repair and Renovation of Staff Quarter 18 unit at Nar Bahadur Bhandari Government Degree College, Tadong</t>
  </si>
  <si>
    <t>Establishment of New Degree College, North Sikkim</t>
  </si>
  <si>
    <t xml:space="preserve">PM Uchchatar Siksha Abhiyan (PM- USHA) 
(Central Share) </t>
  </si>
  <si>
    <t xml:space="preserve">Rashtriya Uchchatar Shiksha Abhiyan (RUSA) 
(Central Share) </t>
  </si>
  <si>
    <t>New India Literacy Programme (NILP) 
(Central Share)</t>
  </si>
  <si>
    <t>Toilets for staff, boys and girls and Safety Fencing at Sichey Senior Secondary School</t>
  </si>
  <si>
    <t>Major Protective Work at Yangang Senior Secondary School</t>
  </si>
  <si>
    <t>PM - SHRI (Central Share)</t>
  </si>
  <si>
    <t>PM - SHRI (State Share)</t>
  </si>
  <si>
    <t>2025-26</t>
  </si>
  <si>
    <t>29.00.92</t>
  </si>
  <si>
    <t>29.00.93</t>
  </si>
  <si>
    <t>Dharti Aaba Janjatiya Gram Utkarsh Abhiyan (Central Share)</t>
  </si>
  <si>
    <t>Dharti Aaba Janjatiya Gram Utkarsh Abhiyan (State Share)</t>
  </si>
  <si>
    <t>Yoga and Mental Health</t>
  </si>
  <si>
    <t>29.72.72</t>
  </si>
  <si>
    <t>State Quota Seats for Technical Education</t>
  </si>
  <si>
    <t>Student Representative Council Elections</t>
  </si>
  <si>
    <t>81.00.49</t>
  </si>
  <si>
    <t>65</t>
  </si>
  <si>
    <t xml:space="preserve">Education Department </t>
  </si>
  <si>
    <t>44.65.71</t>
  </si>
  <si>
    <t>44.65.74</t>
  </si>
  <si>
    <t>National Means and Merit Scholarship Examination</t>
  </si>
  <si>
    <t>71.00.49</t>
  </si>
  <si>
    <t>66</t>
  </si>
  <si>
    <t>Repair, Renovation and Vertical Extention of Various Schools</t>
  </si>
  <si>
    <t>44.66.72</t>
  </si>
  <si>
    <t>67</t>
  </si>
  <si>
    <t>New Building for SSTRB</t>
  </si>
  <si>
    <t>44.67.72</t>
  </si>
  <si>
    <t>4/R/S/B at Government Senior Secondary School, Sichey</t>
  </si>
  <si>
    <t>Construction of Pavillion and Toilet at Government Senior Secondary School, Luing</t>
  </si>
  <si>
    <t>45.66.72</t>
  </si>
  <si>
    <t>10 R/S/B and Multi Purpose Hall at Namchi Girls Senior Secondary School</t>
  </si>
  <si>
    <t>48.65.72</t>
  </si>
  <si>
    <t>Construction of Playground at Aho Kisan School</t>
  </si>
  <si>
    <t>49.64.73</t>
  </si>
  <si>
    <t>Repair and Facelifting of Kamrang Secondary School</t>
  </si>
  <si>
    <t>48.66.72</t>
  </si>
  <si>
    <t>Supply of Furnitures and Allied items to various Colleges of Sikkim</t>
  </si>
  <si>
    <t>44.60.74</t>
  </si>
  <si>
    <t>Furnitures and Fixtures</t>
  </si>
  <si>
    <t>Fencing and Playground Extension at Budang JHS, Chumbung.</t>
  </si>
  <si>
    <t>Repair and Maintenance of Lower Soldung Primary School under Rinchenpong Constitutency</t>
  </si>
  <si>
    <t>50.64.72</t>
  </si>
  <si>
    <t>Construction of Stage at Samrok JHS, Rangang Yangang Constitutency</t>
  </si>
  <si>
    <t>Development of School Playground at Padamchey Secondary School</t>
  </si>
  <si>
    <t>49.65.73</t>
  </si>
  <si>
    <t>Construction of 4 R/S/B at Padamchey Secondary School</t>
  </si>
  <si>
    <t>49.66.72</t>
  </si>
  <si>
    <t>Construction of RCC wall cum Gallery at Barasamsing School Playground, Zoom-Salghari Constitutency</t>
  </si>
  <si>
    <t>50.65.73</t>
  </si>
  <si>
    <t>Construction of 6 R/S/B at Sawaligaon, Zoom-Salghari Constitutency</t>
  </si>
  <si>
    <t>50.66.72</t>
  </si>
  <si>
    <t>Construction of School Building, Principal Quarter and Upgradation of Playground at Lingee Senior Secondary School, Tumin Lingee Constitutency</t>
  </si>
  <si>
    <t>48.67.72</t>
  </si>
  <si>
    <t>Boundary Fencing at Jorethang Senior Secondary School</t>
  </si>
  <si>
    <t>Fencing and Playground Extension at Budang JHS, Chumbung</t>
  </si>
  <si>
    <t>60.00.26</t>
  </si>
  <si>
    <t xml:space="preserve">Advertising and Publicity </t>
  </si>
  <si>
    <t>61.00.11</t>
  </si>
  <si>
    <t>61.00.29</t>
  </si>
  <si>
    <t>73.00.24</t>
  </si>
  <si>
    <t>73.00.29</t>
  </si>
  <si>
    <t>61.00.24</t>
  </si>
  <si>
    <t>48.68.73</t>
  </si>
  <si>
    <t>2024-25</t>
  </si>
  <si>
    <t>I. Estimate of the amount required in the year ending 31st March, 2027 to defray the charges in respect of Education</t>
  </si>
  <si>
    <t>2026-27</t>
  </si>
  <si>
    <t xml:space="preserve">PM Uchchatar Siksha Abhiyan (PM- USHA)
(Central Share) </t>
  </si>
  <si>
    <t>29.55.49</t>
  </si>
  <si>
    <t xml:space="preserve">PM Uchchatar Siksha Abhiyan (PM- USHA)
(State Share) </t>
  </si>
  <si>
    <t>29.56.49</t>
  </si>
  <si>
    <t xml:space="preserve">PM- School for Rising India (PM SHRI)
(Central Share) </t>
  </si>
  <si>
    <t xml:space="preserve">PM- School for Rising India (PM SHRI)
(State Share) </t>
  </si>
  <si>
    <t>29.59.49</t>
  </si>
  <si>
    <t>29.60.49</t>
  </si>
  <si>
    <t>28.61.49</t>
  </si>
  <si>
    <t>28.62.49</t>
  </si>
  <si>
    <t>29.63.49</t>
  </si>
  <si>
    <t>29.64.49</t>
  </si>
  <si>
    <t>29.65.60</t>
  </si>
  <si>
    <t>Dharti Aaba Janjatiya Gram Utkarsh Abhiyan 
(Central Share)</t>
  </si>
  <si>
    <t>29.66.60</t>
  </si>
  <si>
    <t>Dharti Aaba Janjatiya Gram Utkarsh Abhiyan 
(State Share)</t>
  </si>
  <si>
    <t>29.55.60</t>
  </si>
  <si>
    <t>29.56.60</t>
  </si>
  <si>
    <t>30.60.60</t>
  </si>
  <si>
    <t>30.61.60</t>
  </si>
  <si>
    <t>30.57.49</t>
  </si>
  <si>
    <t>30.58.49</t>
  </si>
  <si>
    <t>29.63.60</t>
  </si>
  <si>
    <t>29.64.60</t>
  </si>
  <si>
    <t xml:space="preserve">Construction of Chief Minister's Model School at Assam Lingzey (SASCI) </t>
  </si>
  <si>
    <t>45.67.72</t>
  </si>
  <si>
    <t>Centralised Question Paper for Classes V, VIII &amp; IX</t>
  </si>
  <si>
    <t>44.67.74</t>
  </si>
  <si>
    <t>Sacchi Saheli</t>
  </si>
  <si>
    <t>49.67.72</t>
  </si>
  <si>
    <t>46.65.72</t>
  </si>
  <si>
    <t>76.00.13</t>
  </si>
  <si>
    <t>Emoluments of Chairpersons, Advisors &amp; OSDs</t>
  </si>
  <si>
    <t>72</t>
  </si>
  <si>
    <t>48.60.78</t>
  </si>
  <si>
    <t xml:space="preserve">Land </t>
  </si>
  <si>
    <t>68</t>
  </si>
  <si>
    <t xml:space="preserve">Repair, Renovation and Vertical Extention of Various Schools- Completed Works </t>
  </si>
  <si>
    <t>44.68.72</t>
  </si>
  <si>
    <t>50.61.78</t>
  </si>
  <si>
    <t>Land</t>
  </si>
  <si>
    <t>Professional College at Dentam, Gyalshing District</t>
  </si>
  <si>
    <t>70.77.72</t>
  </si>
  <si>
    <t>46.66.72</t>
  </si>
  <si>
    <t>46.67.72</t>
  </si>
  <si>
    <t>46.68.72</t>
  </si>
  <si>
    <t>46.69.72</t>
  </si>
  <si>
    <t>8 Roomed School Building At Govt. Senior Secondary School, Gerethang</t>
  </si>
  <si>
    <t xml:space="preserve">Compound Fencing For Child Friendly Park At Govt. Primary School, Ramidham 
</t>
  </si>
  <si>
    <t>50.65.72</t>
  </si>
  <si>
    <t xml:space="preserve">6 RSB with Auditorium At Govt. Primary School Karthok </t>
  </si>
  <si>
    <t>50.67.72</t>
  </si>
  <si>
    <t>50.68.72</t>
  </si>
  <si>
    <t>48.69.73</t>
  </si>
  <si>
    <t xml:space="preserve">6 RSB At Govt.  Secondary School, Turung </t>
  </si>
  <si>
    <t>6 RSB at Lower Tokdey Junior High School</t>
  </si>
  <si>
    <t>49.65.72</t>
  </si>
  <si>
    <t>8 RSB At Govt. Primary School,  Lower Luing</t>
  </si>
  <si>
    <t>45.69.72</t>
  </si>
  <si>
    <t>45.70.72</t>
  </si>
  <si>
    <t xml:space="preserve">4 RSB And Fencing At  Govt. Primary School, Phenjong At Ranka </t>
  </si>
  <si>
    <t>47.60.72</t>
  </si>
  <si>
    <t>47.61.72</t>
  </si>
  <si>
    <t>47.62.72</t>
  </si>
  <si>
    <t xml:space="preserve">Infrastructure Development Works At PM SHRI Govt. Senior Secondary School Mangan </t>
  </si>
  <si>
    <t>48.70.73</t>
  </si>
  <si>
    <t>Construction of Principal's Quarter and Ground        Up-gradation at Namthang SSS</t>
  </si>
  <si>
    <t xml:space="preserve">4 RSB At Govt.  Junior High School, Lower Sankhu </t>
  </si>
  <si>
    <t>46.70.72</t>
  </si>
  <si>
    <t xml:space="preserve">3 RSB And Auditorium Hall At Govt. Sec. School Khandu, Dentam </t>
  </si>
  <si>
    <t>46.71.72</t>
  </si>
  <si>
    <t xml:space="preserve">Auditorium Hall At Mahatma Srijunga Senior Secondary School </t>
  </si>
  <si>
    <t>50.69.72</t>
  </si>
  <si>
    <t xml:space="preserve">9 RSB Cum Hall With Separate Boys And Girls Toilet At Chumbong Ward No 03 Daragaon </t>
  </si>
  <si>
    <t>50.70.72</t>
  </si>
  <si>
    <t>Retaining Wall At Govt.  Senior Secondary School,  Tharpu</t>
  </si>
  <si>
    <t xml:space="preserve">6/R/S/B At Govt. Primary School  Kharpaney </t>
  </si>
  <si>
    <t>49.68.72</t>
  </si>
  <si>
    <t xml:space="preserve"> 4/R/S/B At Kaiyong Primary School</t>
  </si>
  <si>
    <t xml:space="preserve">Multipurpose Hall At Govt. Secondary School, Aho Senti  </t>
  </si>
  <si>
    <t>Protection Wall, Yard Development And Drain Work At Govt. Senior Secondary School West Point</t>
  </si>
  <si>
    <t>47.63.72</t>
  </si>
  <si>
    <t>47.64.72</t>
  </si>
  <si>
    <t>73</t>
  </si>
  <si>
    <t>Siksha Sammelan</t>
  </si>
  <si>
    <t>46.72.72</t>
  </si>
  <si>
    <t xml:space="preserve">4 RSB At Govt Junior High School, Perbing </t>
  </si>
  <si>
    <t xml:space="preserve">6 /R/S/B At Govt. Primary School  Kharpaney </t>
  </si>
  <si>
    <t xml:space="preserve">6 RSB At Govt. Secondary School, Turung </t>
  </si>
  <si>
    <t>Pradhan Mantri Poshan Shakti Nirman (PM- Poshan) (State Funded)</t>
  </si>
  <si>
    <t>Directorate of Education (District Education offices)</t>
  </si>
  <si>
    <t>Head office Establishment</t>
  </si>
  <si>
    <t>Construction of Model Primary School Borong</t>
  </si>
  <si>
    <t>Repairing, Renovation And Sound Proofing System of 12 R/S/B Cum Auditorium Hall At Dikling School</t>
  </si>
  <si>
    <t>Repairing of Govt. Primary School Upper Khamdong In Chujachen</t>
  </si>
  <si>
    <t xml:space="preserve">Construction of Protective Work &amp; Playground Development At Govt. Senior Secondary School, Pabyuik </t>
  </si>
  <si>
    <t xml:space="preserve">Construction of Auditorium Hall At P.R.Lama Senior Secondary School </t>
  </si>
  <si>
    <t>Major Repairing of Auditorium Hall of Lt. Chandralal Sharma Sr. Sec. School Chujachen</t>
  </si>
  <si>
    <t xml:space="preserve">Construction of FOB Bridge And Approach Road Pavement At Tharpu Senior Secondary School </t>
  </si>
  <si>
    <t xml:space="preserve">Development of Playground At Govt. Senior Secondary School, Buriakhop  </t>
  </si>
  <si>
    <t xml:space="preserve">Fencing of Govt. Senior Secondary School Nandok </t>
  </si>
  <si>
    <t xml:space="preserve">Construction of New School Building At Govt. Sec School Naga </t>
  </si>
  <si>
    <t xml:space="preserve">Construction of New School Playground At Govt. Sec School Naga </t>
  </si>
  <si>
    <t>Construction of Polytechnic College In Mangshila</t>
  </si>
  <si>
    <t xml:space="preserve">Upgradation of Existing Playground of Govt. Senior Secondary School, Mangshila  </t>
  </si>
  <si>
    <t>Construction of FOB At Govt. Secondary School Aritar, Across Aritar Dalapchand Road</t>
  </si>
  <si>
    <t xml:space="preserve">Construction of 4/R/S/B At Govt. Primary School Tokchi In Gnathang Machong </t>
  </si>
  <si>
    <t>Construction of Kitchen Shed With Dining Hall At Govt. Primary School Latuk</t>
  </si>
  <si>
    <t>Construction of Library Hall At Govt. Senior Secondary School Machong</t>
  </si>
  <si>
    <t xml:space="preserve">Construction of 8/R/S/B At Govt. Senior Secondary School Machong Under Pakyong District </t>
  </si>
  <si>
    <t xml:space="preserve">Construction &amp; Renovation Work of Government Senior Secondary School, Dodak  </t>
  </si>
  <si>
    <t xml:space="preserve">Major Repairs and Roof Replacement of Old School Building At Govt. Sr. Sec. School Buriakhop In Daramdin </t>
  </si>
  <si>
    <t xml:space="preserve">Construction of four Roomed School Building &amp;  Auditorium Hall At Govt. Senior Secocondary School,  Hee-Yangthang </t>
  </si>
  <si>
    <t>Construction of four Roomed School Building At Govt. Junior High School, Simphok</t>
  </si>
  <si>
    <t>Construction of four Roomed School Building At Govt.  Primary School, Lingay Kunabar Middle Lunzik</t>
  </si>
  <si>
    <t>Construction of four Roomed School Building For Govt. Primary School, Som</t>
  </si>
  <si>
    <t>Office Expenses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</si>
</sst>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164" formatCode="0#"/>
    <numFmt numFmtId="165" formatCode="00##"/>
    <numFmt numFmtId="166" formatCode="##"/>
    <numFmt numFmtId="167" formatCode="00000#"/>
    <numFmt numFmtId="168" formatCode="00.00#"/>
    <numFmt numFmtId="169" formatCode="00.000"/>
    <numFmt numFmtId="170" formatCode="##.0##"/>
    <numFmt numFmtId="171" formatCode="0#.0##"/>
    <numFmt numFmtId="172" formatCode="_(* #,##0_);_(* \(#,##0\);_(* &quot;-&quot;??_);_(@_)"/>
    <numFmt numFmtId="173" formatCode="00"/>
    <numFmt numFmtId="174" formatCode="_ * #,##0_ ;_ * \-#,##0_ ;_ * &quot;-&quot;??_ ;_ @_ 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2" fillId="0" borderId="0" applyAlignment="0"/>
    <xf numFmtId="0" fontId="2" fillId="0" borderId="0" applyAlignment="0"/>
    <xf numFmtId="43" fontId="1" fillId="0" borderId="0" applyFont="0" applyFill="0" applyBorder="0" applyAlignment="0" applyProtection="0"/>
  </cellStyleXfs>
  <cellXfs count="278">
    <xf numFmtId="0" fontId="0" fillId="0" borderId="0" xfId="0"/>
    <xf numFmtId="43" fontId="4" fillId="0" borderId="0" xfId="1" applyFont="1" applyFill="1" applyAlignment="1">
      <alignment horizontal="right"/>
    </xf>
    <xf numFmtId="43" fontId="4" fillId="0" borderId="0" xfId="1" applyFont="1" applyFill="1" applyAlignment="1" applyProtection="1">
      <alignment horizontal="right"/>
    </xf>
    <xf numFmtId="43" fontId="4" fillId="0" borderId="0" xfId="1" applyFont="1" applyFill="1" applyAlignment="1" applyProtection="1">
      <alignment horizontal="right" wrapText="1"/>
    </xf>
    <xf numFmtId="43" fontId="4" fillId="0" borderId="2" xfId="1" applyFont="1" applyFill="1" applyBorder="1" applyAlignment="1" applyProtection="1">
      <alignment horizontal="right" wrapText="1"/>
    </xf>
    <xf numFmtId="0" fontId="4" fillId="0" borderId="2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Alignment="1" applyProtection="1">
      <alignment horizontal="right"/>
    </xf>
    <xf numFmtId="43" fontId="4" fillId="0" borderId="0" xfId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right"/>
    </xf>
    <xf numFmtId="43" fontId="4" fillId="0" borderId="0" xfId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right" wrapText="1"/>
    </xf>
    <xf numFmtId="43" fontId="4" fillId="0" borderId="1" xfId="1" applyFont="1" applyFill="1" applyBorder="1" applyAlignment="1" applyProtection="1">
      <alignment horizontal="right" wrapText="1"/>
    </xf>
    <xf numFmtId="0" fontId="4" fillId="0" borderId="1" xfId="1" applyNumberFormat="1" applyFont="1" applyFill="1" applyBorder="1" applyAlignment="1" applyProtection="1">
      <alignment horizontal="right" wrapText="1"/>
    </xf>
    <xf numFmtId="43" fontId="4" fillId="0" borderId="0" xfId="1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right"/>
    </xf>
    <xf numFmtId="172" fontId="4" fillId="0" borderId="0" xfId="1" applyNumberFormat="1" applyFont="1" applyFill="1" applyBorder="1" applyAlignment="1">
      <alignment horizontal="right"/>
    </xf>
    <xf numFmtId="0" fontId="4" fillId="0" borderId="3" xfId="1" applyNumberFormat="1" applyFont="1" applyFill="1" applyBorder="1" applyAlignment="1" applyProtection="1">
      <alignment horizontal="right" wrapText="1"/>
    </xf>
    <xf numFmtId="43" fontId="4" fillId="0" borderId="3" xfId="1" applyFont="1" applyFill="1" applyBorder="1" applyAlignment="1" applyProtection="1">
      <alignment horizontal="right" wrapText="1"/>
    </xf>
    <xf numFmtId="174" fontId="4" fillId="0" borderId="0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Alignment="1" applyProtection="1">
      <alignment horizontal="right" wrapText="1"/>
    </xf>
    <xf numFmtId="43" fontId="4" fillId="0" borderId="0" xfId="1" applyFont="1" applyFill="1" applyBorder="1" applyAlignment="1">
      <alignment horizontal="right" wrapText="1"/>
    </xf>
    <xf numFmtId="43" fontId="4" fillId="0" borderId="1" xfId="1" applyFont="1" applyFill="1" applyBorder="1" applyAlignment="1">
      <alignment horizontal="right" wrapText="1"/>
    </xf>
    <xf numFmtId="43" fontId="4" fillId="0" borderId="2" xfId="1" applyFont="1" applyFill="1" applyBorder="1" applyAlignment="1">
      <alignment horizontal="right" wrapText="1"/>
    </xf>
    <xf numFmtId="172" fontId="4" fillId="0" borderId="0" xfId="1" applyNumberFormat="1" applyFont="1" applyFill="1" applyBorder="1" applyAlignment="1" applyProtection="1">
      <alignment horizontal="right" wrapText="1"/>
    </xf>
    <xf numFmtId="0" fontId="4" fillId="0" borderId="3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Alignment="1">
      <alignment horizontal="right"/>
    </xf>
    <xf numFmtId="0" fontId="4" fillId="0" borderId="0" xfId="1" applyNumberFormat="1" applyFont="1" applyFill="1" applyBorder="1" applyAlignment="1">
      <alignment horizontal="right" wrapText="1"/>
    </xf>
    <xf numFmtId="0" fontId="4" fillId="0" borderId="1" xfId="1" applyNumberFormat="1" applyFont="1" applyFill="1" applyBorder="1" applyAlignment="1">
      <alignment horizontal="right" wrapText="1"/>
    </xf>
    <xf numFmtId="43" fontId="4" fillId="0" borderId="0" xfId="1" applyFont="1" applyFill="1" applyAlignment="1">
      <alignment horizontal="right" wrapText="1"/>
    </xf>
    <xf numFmtId="0" fontId="4" fillId="0" borderId="2" xfId="1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top" wrapText="1"/>
    </xf>
    <xf numFmtId="0" fontId="4" fillId="0" borderId="0" xfId="1" applyNumberFormat="1" applyFont="1" applyFill="1" applyAlignment="1">
      <alignment horizontal="right" wrapText="1"/>
    </xf>
    <xf numFmtId="0" fontId="1" fillId="0" borderId="0" xfId="0" applyFont="1" applyFill="1"/>
    <xf numFmtId="0" fontId="3" fillId="0" borderId="0" xfId="2" applyFont="1" applyFill="1" applyAlignment="1">
      <alignment horizontal="center"/>
    </xf>
    <xf numFmtId="0" fontId="3" fillId="0" borderId="0" xfId="2" applyFont="1" applyFill="1"/>
    <xf numFmtId="0" fontId="4" fillId="0" borderId="0" xfId="2" applyFont="1" applyFill="1"/>
    <xf numFmtId="172" fontId="3" fillId="0" borderId="0" xfId="2" applyNumberFormat="1" applyFont="1" applyFill="1" applyAlignment="1">
      <alignment horizontal="center" vertical="center"/>
    </xf>
    <xf numFmtId="0" fontId="4" fillId="0" borderId="0" xfId="6" applyFont="1" applyFill="1" applyAlignment="1">
      <alignment horizontal="right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>
      <alignment horizontal="left"/>
    </xf>
    <xf numFmtId="0" fontId="3" fillId="0" borderId="0" xfId="2" applyFont="1" applyFill="1" applyAlignment="1">
      <alignment horizontal="center" vertical="top"/>
    </xf>
    <xf numFmtId="172" fontId="4" fillId="0" borderId="0" xfId="2" applyNumberFormat="1" applyFont="1" applyFill="1" applyAlignment="1">
      <alignment vertical="center"/>
    </xf>
    <xf numFmtId="0" fontId="3" fillId="0" borderId="0" xfId="2" applyFont="1" applyFill="1" applyAlignment="1">
      <alignment horizontal="right"/>
    </xf>
    <xf numFmtId="0" fontId="4" fillId="0" borderId="0" xfId="2" applyFont="1" applyFill="1" applyAlignment="1">
      <alignment horizontal="right" vertical="top"/>
    </xf>
    <xf numFmtId="0" fontId="4" fillId="0" borderId="0" xfId="5" applyFont="1" applyFill="1" applyAlignment="1">
      <alignment horizontal="right" vertical="top" wrapText="1"/>
    </xf>
    <xf numFmtId="0" fontId="4" fillId="0" borderId="1" xfId="4" applyFont="1" applyFill="1" applyBorder="1" applyAlignment="1">
      <alignment horizontal="left"/>
    </xf>
    <xf numFmtId="0" fontId="4" fillId="0" borderId="1" xfId="4" applyFont="1" applyFill="1" applyBorder="1"/>
    <xf numFmtId="0" fontId="6" fillId="0" borderId="1" xfId="4" applyFont="1" applyFill="1" applyBorder="1" applyAlignment="1">
      <alignment horizontal="right" vertical="center"/>
    </xf>
    <xf numFmtId="0" fontId="4" fillId="0" borderId="0" xfId="5" applyFont="1" applyFill="1"/>
    <xf numFmtId="0" fontId="3" fillId="0" borderId="0" xfId="2" applyFont="1" applyFill="1" applyAlignment="1">
      <alignment horizontal="left" vertical="top" wrapText="1"/>
    </xf>
    <xf numFmtId="172" fontId="4" fillId="0" borderId="0" xfId="2" applyNumberFormat="1" applyFont="1" applyFill="1" applyAlignment="1">
      <alignment horizontal="center"/>
    </xf>
    <xf numFmtId="0" fontId="3" fillId="0" borderId="0" xfId="6" applyFont="1" applyFill="1" applyAlignment="1">
      <alignment horizontal="right" vertical="top" wrapText="1"/>
    </xf>
    <xf numFmtId="0" fontId="3" fillId="0" borderId="0" xfId="6" applyFont="1" applyFill="1" applyAlignment="1">
      <alignment horizontal="left" vertical="top" wrapText="1"/>
    </xf>
    <xf numFmtId="0" fontId="4" fillId="0" borderId="0" xfId="6" applyFont="1" applyFill="1" applyAlignment="1">
      <alignment horizontal="right" vertical="top" wrapText="1"/>
    </xf>
    <xf numFmtId="0" fontId="4" fillId="0" borderId="0" xfId="6" applyFont="1" applyFill="1" applyAlignment="1">
      <alignment horizontal="left" vertical="top" wrapText="1"/>
    </xf>
    <xf numFmtId="172" fontId="4" fillId="0" borderId="0" xfId="2" applyNumberFormat="1" applyFont="1" applyFill="1" applyAlignment="1">
      <alignment horizontal="right"/>
    </xf>
    <xf numFmtId="170" fontId="3" fillId="0" borderId="0" xfId="6" applyNumberFormat="1" applyFont="1" applyFill="1" applyAlignment="1">
      <alignment horizontal="right" vertical="top" wrapText="1"/>
    </xf>
    <xf numFmtId="164" fontId="4" fillId="0" borderId="0" xfId="2" applyNumberFormat="1" applyFont="1" applyFill="1" applyAlignment="1">
      <alignment horizontal="right" vertical="top"/>
    </xf>
    <xf numFmtId="0" fontId="4" fillId="0" borderId="0" xfId="6" applyFont="1" applyFill="1" applyAlignment="1">
      <alignment horizontal="left" vertical="center" wrapText="1"/>
    </xf>
    <xf numFmtId="0" fontId="4" fillId="0" borderId="0" xfId="0" applyFont="1" applyFill="1"/>
    <xf numFmtId="0" fontId="4" fillId="0" borderId="0" xfId="2" applyFont="1" applyFill="1" applyAlignment="1">
      <alignment vertical="center"/>
    </xf>
    <xf numFmtId="0" fontId="4" fillId="0" borderId="0" xfId="6" applyFont="1" applyFill="1"/>
    <xf numFmtId="0" fontId="3" fillId="0" borderId="0" xfId="2" applyFont="1" applyFill="1" applyAlignment="1">
      <alignment horizontal="right" vertical="top" wrapText="1"/>
    </xf>
    <xf numFmtId="164" fontId="4" fillId="0" borderId="0" xfId="2" applyNumberFormat="1" applyFont="1" applyFill="1" applyAlignment="1">
      <alignment horizontal="right" vertical="top" wrapText="1"/>
    </xf>
    <xf numFmtId="171" fontId="3" fillId="0" borderId="0" xfId="6" applyNumberFormat="1" applyFont="1" applyFill="1" applyAlignment="1">
      <alignment horizontal="right" vertical="top" wrapText="1"/>
    </xf>
    <xf numFmtId="167" fontId="4" fillId="0" borderId="0" xfId="2" applyNumberFormat="1" applyFont="1" applyFill="1" applyAlignment="1">
      <alignment horizontal="right" vertical="top" wrapText="1"/>
    </xf>
    <xf numFmtId="0" fontId="4" fillId="0" borderId="0" xfId="0" applyFont="1" applyFill="1" applyAlignment="1">
      <alignment vertical="top"/>
    </xf>
    <xf numFmtId="0" fontId="4" fillId="0" borderId="1" xfId="2" applyFont="1" applyFill="1" applyBorder="1" applyAlignment="1">
      <alignment horizontal="right" vertical="top" wrapText="1"/>
    </xf>
    <xf numFmtId="0" fontId="4" fillId="0" borderId="1" xfId="2" applyFont="1" applyFill="1" applyBorder="1" applyAlignment="1">
      <alignment horizontal="left" vertical="top" wrapText="1"/>
    </xf>
    <xf numFmtId="0" fontId="4" fillId="0" borderId="0" xfId="2" applyFont="1" applyFill="1" applyAlignment="1">
      <alignment vertical="top"/>
    </xf>
    <xf numFmtId="0" fontId="4" fillId="0" borderId="0" xfId="2" applyFont="1" applyFill="1" applyAlignment="1">
      <alignment horizontal="left" vertical="center" wrapText="1"/>
    </xf>
    <xf numFmtId="0" fontId="4" fillId="0" borderId="0" xfId="1" applyNumberFormat="1" applyFont="1" applyFill="1" applyBorder="1" applyAlignment="1" applyProtection="1">
      <alignment horizontal="right" vertical="center" wrapText="1"/>
    </xf>
    <xf numFmtId="0" fontId="4" fillId="0" borderId="0" xfId="3" applyFont="1" applyFill="1" applyAlignment="1">
      <alignment horizontal="right" vertical="top" wrapText="1"/>
    </xf>
    <xf numFmtId="0" fontId="4" fillId="0" borderId="0" xfId="3" applyFont="1" applyFill="1" applyAlignment="1">
      <alignment horizontal="left" vertical="top" wrapText="1"/>
    </xf>
    <xf numFmtId="49" fontId="3" fillId="0" borderId="0" xfId="5" applyNumberFormat="1" applyFont="1" applyFill="1" applyAlignment="1">
      <alignment horizontal="right" vertical="top" wrapText="1"/>
    </xf>
    <xf numFmtId="0" fontId="3" fillId="0" borderId="0" xfId="5" applyFont="1" applyFill="1" applyAlignment="1">
      <alignment horizontal="left" vertical="top" wrapText="1"/>
    </xf>
    <xf numFmtId="168" fontId="3" fillId="0" borderId="0" xfId="2" applyNumberFormat="1" applyFont="1" applyFill="1" applyAlignment="1">
      <alignment horizontal="right" vertical="top" wrapText="1"/>
    </xf>
    <xf numFmtId="165" fontId="3" fillId="0" borderId="0" xfId="2" applyNumberFormat="1" applyFont="1" applyFill="1" applyAlignment="1">
      <alignment horizontal="right" vertical="top" wrapText="1"/>
    </xf>
    <xf numFmtId="0" fontId="4" fillId="0" borderId="3" xfId="2" applyFont="1" applyFill="1" applyBorder="1" applyAlignment="1">
      <alignment horizontal="right"/>
    </xf>
    <xf numFmtId="172" fontId="4" fillId="0" borderId="3" xfId="2" applyNumberFormat="1" applyFont="1" applyFill="1" applyBorder="1" applyAlignment="1">
      <alignment horizontal="right"/>
    </xf>
    <xf numFmtId="169" fontId="3" fillId="0" borderId="0" xfId="2" applyNumberFormat="1" applyFont="1" applyFill="1" applyAlignment="1">
      <alignment horizontal="right" vertical="top" wrapText="1"/>
    </xf>
    <xf numFmtId="173" fontId="4" fillId="0" borderId="0" xfId="2" applyNumberFormat="1" applyFont="1" applyFill="1" applyAlignment="1">
      <alignment horizontal="right" vertical="top" wrapText="1"/>
    </xf>
    <xf numFmtId="43" fontId="4" fillId="0" borderId="3" xfId="1" applyFont="1" applyFill="1" applyBorder="1" applyAlignment="1">
      <alignment horizontal="right" wrapText="1"/>
    </xf>
    <xf numFmtId="0" fontId="4" fillId="0" borderId="3" xfId="2" applyNumberFormat="1" applyFont="1" applyFill="1" applyBorder="1" applyAlignment="1">
      <alignment horizontal="right"/>
    </xf>
    <xf numFmtId="0" fontId="4" fillId="0" borderId="0" xfId="2" applyNumberFormat="1" applyFont="1" applyFill="1" applyAlignment="1">
      <alignment horizontal="right"/>
    </xf>
    <xf numFmtId="0" fontId="4" fillId="0" borderId="0" xfId="2" applyFont="1" applyFill="1" applyBorder="1"/>
    <xf numFmtId="0" fontId="4" fillId="0" borderId="0" xfId="3" applyFont="1" applyFill="1" applyAlignment="1">
      <alignment horizontal="center" vertical="top"/>
    </xf>
    <xf numFmtId="166" fontId="4" fillId="0" borderId="0" xfId="2" applyNumberFormat="1" applyFont="1" applyFill="1" applyAlignment="1">
      <alignment horizontal="right" vertical="top" wrapText="1"/>
    </xf>
    <xf numFmtId="0" fontId="3" fillId="0" borderId="1" xfId="2" applyFont="1" applyFill="1" applyBorder="1" applyAlignment="1">
      <alignment horizontal="right" vertical="top" wrapText="1"/>
    </xf>
    <xf numFmtId="0" fontId="4" fillId="0" borderId="2" xfId="2" applyFont="1" applyFill="1" applyBorder="1" applyAlignment="1">
      <alignment horizontal="right" vertical="top" wrapText="1"/>
    </xf>
    <xf numFmtId="0" fontId="3" fillId="0" borderId="2" xfId="2" applyFont="1" applyFill="1" applyBorder="1" applyAlignment="1">
      <alignment horizontal="left" vertical="center" wrapText="1"/>
    </xf>
    <xf numFmtId="0" fontId="3" fillId="0" borderId="0" xfId="2" applyFont="1" applyFill="1" applyAlignment="1">
      <alignment horizontal="center" vertical="top" wrapText="1"/>
    </xf>
    <xf numFmtId="164" fontId="4" fillId="0" borderId="0" xfId="6" applyNumberFormat="1" applyFont="1" applyFill="1" applyAlignment="1">
      <alignment horizontal="right" vertical="top" wrapText="1"/>
    </xf>
    <xf numFmtId="172" fontId="4" fillId="0" borderId="0" xfId="6" applyNumberFormat="1" applyFont="1" applyFill="1" applyAlignment="1">
      <alignment horizontal="right"/>
    </xf>
    <xf numFmtId="169" fontId="3" fillId="0" borderId="0" xfId="6" applyNumberFormat="1" applyFont="1" applyFill="1" applyAlignment="1">
      <alignment horizontal="right" vertical="top" wrapText="1"/>
    </xf>
    <xf numFmtId="49" fontId="4" fillId="0" borderId="0" xfId="6" applyNumberFormat="1" applyFont="1" applyFill="1" applyAlignment="1">
      <alignment horizontal="right" vertical="top" wrapText="1"/>
    </xf>
    <xf numFmtId="0" fontId="4" fillId="0" borderId="0" xfId="0" applyFont="1" applyFill="1" applyBorder="1"/>
    <xf numFmtId="0" fontId="4" fillId="0" borderId="3" xfId="6" applyFont="1" applyFill="1" applyBorder="1" applyAlignment="1">
      <alignment horizontal="right"/>
    </xf>
    <xf numFmtId="0" fontId="4" fillId="0" borderId="0" xfId="6" applyFont="1" applyFill="1" applyBorder="1" applyAlignment="1">
      <alignment horizontal="right"/>
    </xf>
    <xf numFmtId="0" fontId="4" fillId="0" borderId="0" xfId="8" applyFont="1" applyFill="1" applyAlignment="1">
      <alignment horizontal="center" vertical="top"/>
    </xf>
    <xf numFmtId="0" fontId="4" fillId="0" borderId="0" xfId="8" applyFont="1" applyFill="1" applyAlignment="1">
      <alignment horizontal="right" vertical="top" wrapText="1"/>
    </xf>
    <xf numFmtId="0" fontId="4" fillId="0" borderId="0" xfId="8" applyFont="1" applyFill="1" applyAlignment="1">
      <alignment horizontal="left" vertical="top" wrapText="1"/>
    </xf>
    <xf numFmtId="0" fontId="4" fillId="0" borderId="0" xfId="8" applyFont="1" applyFill="1" applyAlignment="1">
      <alignment horizontal="left" vertical="center" wrapText="1"/>
    </xf>
    <xf numFmtId="49" fontId="4" fillId="0" borderId="0" xfId="8" applyNumberFormat="1" applyFont="1" applyFill="1" applyAlignment="1">
      <alignment horizontal="right" vertical="top" wrapText="1"/>
    </xf>
    <xf numFmtId="43" fontId="4" fillId="0" borderId="3" xfId="1" applyNumberFormat="1" applyFont="1" applyFill="1" applyBorder="1" applyAlignment="1" applyProtection="1">
      <alignment horizontal="right" wrapText="1"/>
    </xf>
    <xf numFmtId="43" fontId="4" fillId="0" borderId="0" xfId="1" applyNumberFormat="1" applyFont="1" applyFill="1" applyBorder="1" applyAlignment="1" applyProtection="1">
      <alignment horizontal="right" wrapText="1"/>
    </xf>
    <xf numFmtId="167" fontId="4" fillId="0" borderId="0" xfId="7" applyNumberFormat="1" applyFont="1" applyFill="1" applyAlignment="1">
      <alignment horizontal="right" vertical="top" wrapText="1"/>
    </xf>
    <xf numFmtId="169" fontId="4" fillId="0" borderId="0" xfId="6" applyNumberFormat="1" applyFont="1" applyFill="1" applyAlignment="1">
      <alignment horizontal="right" vertical="top" wrapText="1"/>
    </xf>
    <xf numFmtId="43" fontId="4" fillId="0" borderId="0" xfId="6" applyNumberFormat="1" applyFont="1" applyFill="1" applyAlignment="1">
      <alignment horizontal="right"/>
    </xf>
    <xf numFmtId="0" fontId="4" fillId="0" borderId="0" xfId="6" applyFont="1" applyFill="1" applyBorder="1" applyAlignment="1">
      <alignment horizontal="left" vertical="top" wrapText="1"/>
    </xf>
    <xf numFmtId="0" fontId="3" fillId="0" borderId="1" xfId="2" applyFont="1" applyFill="1" applyBorder="1" applyAlignment="1">
      <alignment vertical="top" wrapText="1"/>
    </xf>
    <xf numFmtId="0" fontId="3" fillId="0" borderId="2" xfId="2" applyFont="1" applyFill="1" applyBorder="1" applyAlignment="1">
      <alignment horizontal="right" vertical="top" wrapText="1"/>
    </xf>
    <xf numFmtId="0" fontId="3" fillId="0" borderId="2" xfId="2" applyFont="1" applyFill="1" applyBorder="1" applyAlignment="1">
      <alignment vertical="top" wrapText="1"/>
    </xf>
    <xf numFmtId="0" fontId="4" fillId="0" borderId="1" xfId="2" applyNumberFormat="1" applyFont="1" applyFill="1" applyBorder="1" applyAlignment="1">
      <alignment horizontal="right"/>
    </xf>
    <xf numFmtId="0" fontId="4" fillId="0" borderId="0" xfId="2" applyFont="1" applyFill="1" applyAlignment="1">
      <alignment vertical="top" wrapText="1"/>
    </xf>
    <xf numFmtId="0" fontId="4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0" xfId="6" applyFont="1" applyFill="1" applyBorder="1" applyAlignment="1">
      <alignment horizontal="right" vertical="top" wrapText="1"/>
    </xf>
    <xf numFmtId="49" fontId="4" fillId="0" borderId="0" xfId="6" applyNumberFormat="1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center" vertical="top"/>
    </xf>
    <xf numFmtId="49" fontId="4" fillId="0" borderId="0" xfId="8" applyNumberFormat="1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left" vertical="top" wrapText="1"/>
    </xf>
    <xf numFmtId="0" fontId="4" fillId="0" borderId="0" xfId="6" applyFont="1" applyFill="1" applyBorder="1"/>
    <xf numFmtId="171" fontId="3" fillId="0" borderId="0" xfId="6" applyNumberFormat="1" applyFont="1" applyFill="1" applyBorder="1" applyAlignment="1">
      <alignment horizontal="right" vertical="top" wrapText="1"/>
    </xf>
    <xf numFmtId="0" fontId="3" fillId="0" borderId="0" xfId="2" applyFont="1" applyFill="1" applyBorder="1" applyAlignment="1">
      <alignment horizontal="left" vertical="top" wrapText="1"/>
    </xf>
    <xf numFmtId="169" fontId="3" fillId="0" borderId="0" xfId="6" applyNumberFormat="1" applyFont="1" applyFill="1" applyBorder="1" applyAlignment="1">
      <alignment horizontal="right" vertical="top" wrapText="1"/>
    </xf>
    <xf numFmtId="0" fontId="3" fillId="0" borderId="0" xfId="6" applyFont="1" applyFill="1" applyBorder="1" applyAlignment="1">
      <alignment horizontal="left" vertical="top" wrapText="1"/>
    </xf>
    <xf numFmtId="0" fontId="4" fillId="0" borderId="1" xfId="2" applyFont="1" applyFill="1" applyBorder="1"/>
    <xf numFmtId="0" fontId="4" fillId="0" borderId="0" xfId="2" applyFont="1" applyFill="1" applyBorder="1" applyAlignment="1">
      <alignment horizontal="right" vertical="top" wrapText="1"/>
    </xf>
    <xf numFmtId="164" fontId="4" fillId="0" borderId="0" xfId="2" applyNumberFormat="1" applyFont="1" applyFill="1" applyBorder="1" applyAlignment="1">
      <alignment horizontal="right" vertical="top" wrapText="1"/>
    </xf>
    <xf numFmtId="0" fontId="4" fillId="0" borderId="0" xfId="3" applyFont="1" applyFill="1" applyBorder="1" applyAlignment="1">
      <alignment horizontal="left" vertical="top" wrapText="1"/>
    </xf>
    <xf numFmtId="168" fontId="3" fillId="0" borderId="0" xfId="2" applyNumberFormat="1" applyFont="1" applyFill="1" applyBorder="1" applyAlignment="1">
      <alignment horizontal="right" vertical="top" wrapText="1"/>
    </xf>
    <xf numFmtId="0" fontId="3" fillId="0" borderId="0" xfId="2" applyFont="1" applyFill="1" applyBorder="1" applyAlignment="1">
      <alignment horizontal="right" vertical="top" wrapText="1"/>
    </xf>
    <xf numFmtId="0" fontId="4" fillId="0" borderId="1" xfId="6" applyFont="1" applyFill="1" applyBorder="1"/>
    <xf numFmtId="0" fontId="4" fillId="0" borderId="0" xfId="3" applyFont="1" applyFill="1" applyBorder="1" applyAlignment="1">
      <alignment horizontal="center" vertical="top"/>
    </xf>
    <xf numFmtId="0" fontId="4" fillId="0" borderId="3" xfId="6" applyNumberFormat="1" applyFont="1" applyFill="1" applyBorder="1" applyAlignment="1">
      <alignment horizontal="right"/>
    </xf>
    <xf numFmtId="169" fontId="3" fillId="0" borderId="0" xfId="3" applyNumberFormat="1" applyFont="1" applyFill="1" applyAlignment="1">
      <alignment horizontal="right" vertical="top" wrapText="1"/>
    </xf>
    <xf numFmtId="0" fontId="4" fillId="0" borderId="0" xfId="3" applyFont="1" applyFill="1"/>
    <xf numFmtId="0" fontId="4" fillId="0" borderId="0" xfId="9" applyNumberFormat="1" applyFont="1" applyFill="1" applyBorder="1" applyAlignment="1" applyProtection="1">
      <alignment horizontal="right" wrapText="1"/>
    </xf>
    <xf numFmtId="0" fontId="4" fillId="0" borderId="0" xfId="9" applyNumberFormat="1" applyFont="1" applyFill="1" applyBorder="1" applyAlignment="1" applyProtection="1">
      <alignment horizontal="center" wrapText="1"/>
    </xf>
    <xf numFmtId="0" fontId="4" fillId="0" borderId="0" xfId="3" applyFont="1" applyFill="1" applyAlignment="1">
      <alignment horizontal="left" vertical="center" wrapText="1"/>
    </xf>
    <xf numFmtId="0" fontId="4" fillId="0" borderId="2" xfId="3" applyNumberFormat="1" applyFont="1" applyFill="1" applyBorder="1"/>
    <xf numFmtId="0" fontId="4" fillId="0" borderId="0" xfId="2" applyNumberFormat="1" applyFont="1" applyFill="1" applyBorder="1" applyAlignment="1">
      <alignment horizontal="right"/>
    </xf>
    <xf numFmtId="0" fontId="4" fillId="0" borderId="0" xfId="3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 applyProtection="1">
      <alignment horizontal="right" vertical="center" wrapText="1"/>
    </xf>
    <xf numFmtId="0" fontId="4" fillId="0" borderId="3" xfId="1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horizontal="right"/>
    </xf>
    <xf numFmtId="172" fontId="4" fillId="0" borderId="0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right" vertical="center" wrapText="1"/>
    </xf>
    <xf numFmtId="0" fontId="4" fillId="0" borderId="1" xfId="1" applyNumberFormat="1" applyFont="1" applyFill="1" applyBorder="1" applyAlignment="1" applyProtection="1">
      <alignment horizontal="right" vertical="center" wrapText="1"/>
    </xf>
    <xf numFmtId="0" fontId="4" fillId="0" borderId="0" xfId="6" applyNumberFormat="1" applyFont="1" applyFill="1" applyAlignment="1">
      <alignment horizontal="right" vertical="top" wrapText="1"/>
    </xf>
    <xf numFmtId="0" fontId="4" fillId="0" borderId="0" xfId="6" applyNumberFormat="1" applyFont="1" applyFill="1" applyAlignment="1">
      <alignment horizontal="left" vertical="top" wrapText="1"/>
    </xf>
    <xf numFmtId="0" fontId="4" fillId="0" borderId="0" xfId="6" applyNumberFormat="1" applyFont="1" applyFill="1"/>
    <xf numFmtId="0" fontId="4" fillId="0" borderId="0" xfId="3" applyFont="1" applyFill="1" applyBorder="1" applyAlignment="1">
      <alignment horizontal="right" vertical="top" wrapText="1"/>
    </xf>
    <xf numFmtId="169" fontId="3" fillId="0" borderId="0" xfId="3" applyNumberFormat="1" applyFont="1" applyFill="1" applyBorder="1" applyAlignment="1">
      <alignment horizontal="right" vertical="top" wrapText="1"/>
    </xf>
    <xf numFmtId="0" fontId="3" fillId="0" borderId="0" xfId="5" applyFont="1" applyFill="1" applyBorder="1" applyAlignment="1">
      <alignment horizontal="left" vertical="top" wrapText="1"/>
    </xf>
    <xf numFmtId="169" fontId="3" fillId="0" borderId="0" xfId="2" applyNumberFormat="1" applyFont="1" applyFill="1" applyBorder="1" applyAlignment="1">
      <alignment horizontal="right" vertical="top" wrapText="1"/>
    </xf>
    <xf numFmtId="173" fontId="4" fillId="0" borderId="0" xfId="2" applyNumberFormat="1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right" vertical="top" wrapText="1"/>
    </xf>
    <xf numFmtId="164" fontId="4" fillId="0" borderId="0" xfId="6" applyNumberFormat="1" applyFont="1" applyFill="1" applyBorder="1" applyAlignment="1">
      <alignment horizontal="right" vertical="top" wrapText="1"/>
    </xf>
    <xf numFmtId="164" fontId="4" fillId="0" borderId="0" xfId="2" applyNumberFormat="1" applyFont="1" applyFill="1" applyBorder="1" applyAlignment="1">
      <alignment horizontal="right" vertical="top"/>
    </xf>
    <xf numFmtId="49" fontId="3" fillId="0" borderId="0" xfId="5" applyNumberFormat="1" applyFont="1" applyFill="1" applyBorder="1" applyAlignment="1">
      <alignment horizontal="right" vertical="top" wrapText="1"/>
    </xf>
    <xf numFmtId="173" fontId="4" fillId="0" borderId="0" xfId="3" applyNumberFormat="1" applyFont="1" applyFill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167" fontId="4" fillId="0" borderId="0" xfId="2" applyNumberFormat="1" applyFont="1" applyFill="1" applyBorder="1" applyAlignment="1">
      <alignment horizontal="right" vertical="top" wrapText="1"/>
    </xf>
    <xf numFmtId="164" fontId="4" fillId="0" borderId="1" xfId="2" applyNumberFormat="1" applyFont="1" applyFill="1" applyBorder="1" applyAlignment="1">
      <alignment horizontal="right" vertical="top" wrapText="1"/>
    </xf>
    <xf numFmtId="0" fontId="4" fillId="0" borderId="0" xfId="2" applyFont="1" applyFill="1" applyBorder="1" applyAlignment="1">
      <alignment horizontal="center" vertical="top"/>
    </xf>
    <xf numFmtId="0" fontId="4" fillId="0" borderId="0" xfId="2" applyFont="1" applyFill="1" applyAlignment="1">
      <alignment horizontal="center" vertical="top"/>
    </xf>
    <xf numFmtId="0" fontId="4" fillId="0" borderId="0" xfId="5" applyFont="1" applyFill="1" applyAlignment="1">
      <alignment horizontal="center" vertical="top" wrapText="1"/>
    </xf>
    <xf numFmtId="0" fontId="4" fillId="0" borderId="0" xfId="6" applyFont="1" applyFill="1" applyAlignment="1">
      <alignment horizontal="center" vertical="top"/>
    </xf>
    <xf numFmtId="0" fontId="4" fillId="0" borderId="1" xfId="2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 vertical="top" wrapText="1"/>
    </xf>
    <xf numFmtId="0" fontId="4" fillId="0" borderId="0" xfId="2" applyFont="1" applyFill="1" applyAlignment="1">
      <alignment horizontal="center" vertical="top" wrapText="1"/>
    </xf>
    <xf numFmtId="0" fontId="4" fillId="0" borderId="2" xfId="2" applyFont="1" applyFill="1" applyBorder="1" applyAlignment="1">
      <alignment horizontal="center" vertical="top"/>
    </xf>
    <xf numFmtId="0" fontId="4" fillId="0" borderId="0" xfId="6" applyFont="1" applyFill="1" applyBorder="1" applyAlignment="1">
      <alignment horizontal="center" vertical="top"/>
    </xf>
    <xf numFmtId="0" fontId="4" fillId="0" borderId="0" xfId="6" applyNumberFormat="1" applyFont="1" applyFill="1" applyAlignment="1">
      <alignment horizontal="center" vertical="top"/>
    </xf>
    <xf numFmtId="0" fontId="4" fillId="0" borderId="0" xfId="2" applyFont="1" applyFill="1" applyAlignment="1">
      <alignment horizontal="center"/>
    </xf>
    <xf numFmtId="0" fontId="4" fillId="0" borderId="0" xfId="6" applyFont="1" applyFill="1" applyBorder="1" applyAlignment="1">
      <alignment horizontal="left" wrapText="1"/>
    </xf>
    <xf numFmtId="0" fontId="4" fillId="0" borderId="0" xfId="6" applyFont="1" applyFill="1" applyAlignment="1">
      <alignment horizontal="left" wrapText="1"/>
    </xf>
    <xf numFmtId="0" fontId="4" fillId="0" borderId="0" xfId="3" applyFont="1" applyFill="1" applyAlignment="1">
      <alignment horizontal="center"/>
    </xf>
    <xf numFmtId="0" fontId="4" fillId="0" borderId="0" xfId="3" applyFont="1" applyFill="1" applyAlignment="1">
      <alignment horizontal="right" wrapText="1"/>
    </xf>
    <xf numFmtId="0" fontId="4" fillId="0" borderId="0" xfId="2" applyFont="1" applyFill="1" applyAlignment="1"/>
    <xf numFmtId="0" fontId="4" fillId="0" borderId="0" xfId="3" applyFont="1" applyFill="1" applyAlignment="1">
      <alignment horizontal="left" wrapText="1"/>
    </xf>
    <xf numFmtId="166" fontId="4" fillId="0" borderId="0" xfId="2" applyNumberFormat="1" applyFont="1" applyFill="1" applyBorder="1" applyAlignment="1">
      <alignment horizontal="right" vertical="top" wrapText="1"/>
    </xf>
    <xf numFmtId="0" fontId="4" fillId="0" borderId="0" xfId="2" applyFont="1" applyFill="1" applyAlignment="1">
      <alignment horizontal="left" vertical="top"/>
    </xf>
    <xf numFmtId="0" fontId="4" fillId="0" borderId="0" xfId="6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left" vertical="top" wrapText="1"/>
    </xf>
    <xf numFmtId="169" fontId="3" fillId="0" borderId="0" xfId="8" applyNumberFormat="1" applyFont="1" applyFill="1" applyBorder="1" applyAlignment="1">
      <alignment horizontal="right" vertical="top" wrapText="1"/>
    </xf>
    <xf numFmtId="0" fontId="3" fillId="0" borderId="0" xfId="8" applyFont="1" applyFill="1" applyBorder="1" applyAlignment="1">
      <alignment horizontal="left" vertical="top" wrapText="1"/>
    </xf>
    <xf numFmtId="0" fontId="4" fillId="0" borderId="1" xfId="1" applyNumberFormat="1" applyFont="1" applyFill="1" applyBorder="1" applyAlignment="1" applyProtection="1">
      <alignment wrapText="1"/>
    </xf>
    <xf numFmtId="0" fontId="4" fillId="0" borderId="0" xfId="6" applyNumberFormat="1" applyFont="1" applyFill="1" applyAlignment="1">
      <alignment horizontal="right"/>
    </xf>
    <xf numFmtId="0" fontId="5" fillId="0" borderId="0" xfId="2" applyFont="1" applyFill="1" applyAlignment="1">
      <alignment horizontal="center" vertical="top"/>
    </xf>
    <xf numFmtId="0" fontId="5" fillId="0" borderId="0" xfId="2" applyFont="1" applyFill="1" applyAlignment="1">
      <alignment horizontal="right" vertical="top" wrapText="1"/>
    </xf>
    <xf numFmtId="0" fontId="5" fillId="0" borderId="0" xfId="5" applyFont="1" applyFill="1" applyBorder="1" applyAlignment="1">
      <alignment vertical="top"/>
    </xf>
    <xf numFmtId="0" fontId="5" fillId="0" borderId="0" xfId="6" applyFont="1" applyFill="1" applyAlignment="1"/>
    <xf numFmtId="0" fontId="5" fillId="0" borderId="0" xfId="2" applyFont="1" applyFill="1" applyAlignment="1">
      <alignment horizontal="right"/>
    </xf>
    <xf numFmtId="0" fontId="5" fillId="0" borderId="0" xfId="6" applyFont="1" applyFill="1"/>
    <xf numFmtId="0" fontId="6" fillId="0" borderId="0" xfId="2" applyFont="1" applyFill="1" applyAlignment="1">
      <alignment horizontal="center" vertical="top"/>
    </xf>
    <xf numFmtId="172" fontId="4" fillId="0" borderId="0" xfId="6" applyNumberFormat="1" applyFont="1" applyFill="1" applyBorder="1" applyAlignment="1">
      <alignment horizontal="right"/>
    </xf>
    <xf numFmtId="43" fontId="4" fillId="0" borderId="3" xfId="1" applyNumberFormat="1" applyFont="1" applyFill="1" applyBorder="1" applyAlignment="1">
      <alignment horizontal="right" wrapText="1"/>
    </xf>
    <xf numFmtId="0" fontId="5" fillId="0" borderId="0" xfId="6" applyNumberFormat="1" applyFont="1" applyFill="1" applyAlignment="1"/>
    <xf numFmtId="0" fontId="4" fillId="0" borderId="0" xfId="5" applyNumberFormat="1" applyFont="1" applyFill="1" applyBorder="1" applyAlignment="1" applyProtection="1">
      <alignment horizontal="left" vertical="top" wrapText="1"/>
    </xf>
    <xf numFmtId="0" fontId="4" fillId="0" borderId="0" xfId="5" applyFont="1" applyFill="1" applyBorder="1" applyProtection="1"/>
    <xf numFmtId="0" fontId="6" fillId="0" borderId="0" xfId="2" applyFont="1" applyFill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49" fontId="4" fillId="0" borderId="0" xfId="5" applyNumberFormat="1" applyFont="1" applyFill="1" applyBorder="1" applyAlignment="1" applyProtection="1">
      <alignment horizontal="right" vertical="top" wrapText="1"/>
    </xf>
    <xf numFmtId="0" fontId="4" fillId="0" borderId="0" xfId="2" applyFont="1" applyFill="1" applyAlignment="1">
      <alignment horizontal="right" vertical="top" wrapText="1"/>
    </xf>
    <xf numFmtId="0" fontId="4" fillId="0" borderId="0" xfId="2" applyFont="1" applyFill="1" applyAlignment="1">
      <alignment horizontal="left" vertical="top" wrapText="1"/>
    </xf>
    <xf numFmtId="0" fontId="4" fillId="0" borderId="0" xfId="2" applyFont="1" applyFill="1" applyAlignment="1">
      <alignment horizontal="left" vertical="top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3" applyFont="1" applyFill="1" applyBorder="1"/>
    <xf numFmtId="0" fontId="5" fillId="0" borderId="0" xfId="1" applyNumberFormat="1" applyFont="1" applyFill="1" applyBorder="1" applyAlignment="1" applyProtection="1">
      <alignment horizontal="right" wrapText="1"/>
    </xf>
    <xf numFmtId="164" fontId="4" fillId="0" borderId="0" xfId="8" applyNumberFormat="1" applyFont="1" applyFill="1" applyAlignment="1">
      <alignment horizontal="right" vertical="top" wrapText="1"/>
    </xf>
    <xf numFmtId="164" fontId="4" fillId="0" borderId="0" xfId="8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vertical="top" wrapText="1"/>
    </xf>
    <xf numFmtId="0" fontId="3" fillId="0" borderId="0" xfId="6" applyNumberFormat="1" applyFont="1" applyFill="1" applyAlignment="1">
      <alignment horizontal="left" vertical="top" wrapText="1"/>
    </xf>
    <xf numFmtId="0" fontId="4" fillId="0" borderId="3" xfId="4" applyFont="1" applyFill="1" applyBorder="1" applyAlignment="1">
      <alignment horizontal="right" vertical="center"/>
    </xf>
    <xf numFmtId="0" fontId="4" fillId="0" borderId="0" xfId="5" applyFont="1" applyFill="1" applyBorder="1" applyAlignment="1" applyProtection="1">
      <alignment horizontal="center" vertical="top" wrapText="1"/>
    </xf>
    <xf numFmtId="0" fontId="4" fillId="0" borderId="0" xfId="4" applyFont="1" applyFill="1" applyBorder="1" applyAlignment="1" applyProtection="1"/>
    <xf numFmtId="0" fontId="1" fillId="0" borderId="0" xfId="0" applyFont="1" applyFill="1" applyAlignment="1"/>
    <xf numFmtId="0" fontId="4" fillId="0" borderId="0" xfId="4" applyNumberFormat="1" applyFont="1" applyFill="1" applyBorder="1" applyAlignment="1" applyProtection="1">
      <alignment horizontal="right" vertical="center"/>
    </xf>
    <xf numFmtId="0" fontId="4" fillId="0" borderId="1" xfId="5" applyFont="1" applyFill="1" applyBorder="1" applyAlignment="1">
      <alignment horizontal="center" vertical="top" wrapText="1"/>
    </xf>
    <xf numFmtId="0" fontId="4" fillId="0" borderId="1" xfId="5" applyFont="1" applyFill="1" applyBorder="1" applyAlignment="1">
      <alignment horizontal="right" vertical="top" wrapText="1"/>
    </xf>
    <xf numFmtId="0" fontId="4" fillId="0" borderId="1" xfId="4" applyFont="1" applyFill="1" applyBorder="1" applyAlignment="1">
      <alignment horizontal="right"/>
    </xf>
    <xf numFmtId="0" fontId="4" fillId="0" borderId="1" xfId="4" applyFont="1" applyFill="1" applyBorder="1" applyAlignment="1">
      <alignment vertical="center" wrapText="1"/>
    </xf>
    <xf numFmtId="167" fontId="4" fillId="0" borderId="1" xfId="2" applyNumberFormat="1" applyFont="1" applyFill="1" applyBorder="1" applyAlignment="1">
      <alignment horizontal="right" vertical="top" wrapText="1"/>
    </xf>
    <xf numFmtId="171" fontId="4" fillId="0" borderId="0" xfId="8" applyNumberFormat="1" applyFont="1" applyFill="1" applyAlignment="1">
      <alignment horizontal="right" vertical="top" wrapText="1"/>
    </xf>
    <xf numFmtId="171" fontId="4" fillId="0" borderId="0" xfId="8" applyNumberFormat="1" applyFont="1" applyFill="1" applyBorder="1" applyAlignment="1">
      <alignment horizontal="right" vertical="top" wrapText="1"/>
    </xf>
    <xf numFmtId="169" fontId="4" fillId="0" borderId="0" xfId="2" applyNumberFormat="1" applyFont="1" applyFill="1" applyBorder="1" applyAlignment="1">
      <alignment horizontal="right" vertical="top" wrapText="1"/>
    </xf>
    <xf numFmtId="169" fontId="4" fillId="0" borderId="0" xfId="2" applyNumberFormat="1" applyFont="1" applyFill="1" applyAlignment="1">
      <alignment horizontal="right" vertical="top" wrapText="1"/>
    </xf>
    <xf numFmtId="169" fontId="4" fillId="0" borderId="0" xfId="3" applyNumberFormat="1" applyFont="1" applyFill="1" applyAlignment="1">
      <alignment horizontal="right" vertical="top" wrapText="1"/>
    </xf>
    <xf numFmtId="0" fontId="4" fillId="0" borderId="0" xfId="5" applyNumberFormat="1" applyFont="1" applyFill="1" applyBorder="1" applyAlignment="1" applyProtection="1">
      <alignment horizontal="right" vertical="top" wrapText="1"/>
    </xf>
    <xf numFmtId="167" fontId="4" fillId="0" borderId="0" xfId="3" applyNumberFormat="1" applyFont="1" applyFill="1" applyBorder="1" applyAlignment="1">
      <alignment horizontal="right" vertical="top" wrapText="1"/>
    </xf>
    <xf numFmtId="167" fontId="4" fillId="0" borderId="0" xfId="6" applyNumberFormat="1" applyFont="1" applyFill="1" applyAlignment="1">
      <alignment horizontal="right" vertical="top" wrapText="1"/>
    </xf>
    <xf numFmtId="167" fontId="4" fillId="0" borderId="0" xfId="6" applyNumberFormat="1" applyFont="1" applyFill="1" applyBorder="1" applyAlignment="1">
      <alignment horizontal="right" wrapText="1"/>
    </xf>
    <xf numFmtId="167" fontId="4" fillId="0" borderId="0" xfId="6" applyNumberFormat="1" applyFont="1" applyFill="1" applyAlignment="1">
      <alignment horizontal="right" wrapText="1"/>
    </xf>
    <xf numFmtId="167" fontId="4" fillId="0" borderId="0" xfId="6" applyNumberFormat="1" applyFont="1" applyFill="1" applyBorder="1" applyAlignment="1">
      <alignment horizontal="right" vertical="top" wrapText="1"/>
    </xf>
    <xf numFmtId="169" fontId="4" fillId="0" borderId="0" xfId="6" applyNumberFormat="1" applyFont="1" applyFill="1" applyBorder="1" applyAlignment="1">
      <alignment horizontal="right" vertical="top" wrapText="1"/>
    </xf>
    <xf numFmtId="0" fontId="4" fillId="0" borderId="2" xfId="6" applyNumberFormat="1" applyFont="1" applyFill="1" applyBorder="1" applyAlignment="1">
      <alignment horizontal="right" wrapText="1"/>
    </xf>
    <xf numFmtId="0" fontId="6" fillId="0" borderId="0" xfId="2" applyFont="1" applyFill="1" applyAlignment="1">
      <alignment horizontal="right" vertical="top" wrapText="1"/>
    </xf>
    <xf numFmtId="0" fontId="6" fillId="0" borderId="0" xfId="6" applyFont="1" applyFill="1"/>
    <xf numFmtId="43" fontId="6" fillId="0" borderId="0" xfId="1" applyFont="1" applyFill="1" applyAlignment="1">
      <alignment horizontal="right" vertical="center" wrapText="1"/>
    </xf>
    <xf numFmtId="43" fontId="6" fillId="0" borderId="0" xfId="1" applyFont="1" applyFill="1" applyBorder="1" applyAlignment="1">
      <alignment horizontal="right" vertical="center" wrapText="1"/>
    </xf>
    <xf numFmtId="0" fontId="4" fillId="0" borderId="3" xfId="5" applyFont="1" applyFill="1" applyBorder="1" applyAlignment="1">
      <alignment horizontal="right" vertical="center" wrapText="1"/>
    </xf>
    <xf numFmtId="0" fontId="4" fillId="0" borderId="0" xfId="4" applyFont="1" applyFill="1" applyAlignment="1">
      <alignment horizontal="right" vertical="center"/>
    </xf>
    <xf numFmtId="0" fontId="4" fillId="0" borderId="3" xfId="4" applyFont="1" applyFill="1" applyBorder="1" applyAlignment="1">
      <alignment horizontal="right" vertical="center" wrapText="1"/>
    </xf>
    <xf numFmtId="0" fontId="4" fillId="0" borderId="0" xfId="5" applyFont="1" applyFill="1" applyAlignment="1">
      <alignment horizontal="right" vertical="center"/>
    </xf>
    <xf numFmtId="0" fontId="4" fillId="0" borderId="1" xfId="6" applyFont="1" applyFill="1" applyBorder="1" applyAlignment="1">
      <alignment horizontal="center" vertical="top"/>
    </xf>
    <xf numFmtId="0" fontId="4" fillId="0" borderId="1" xfId="6" applyFont="1" applyFill="1" applyBorder="1" applyAlignment="1">
      <alignment horizontal="left" vertical="top" wrapText="1"/>
    </xf>
    <xf numFmtId="0" fontId="3" fillId="0" borderId="1" xfId="2" applyFont="1" applyFill="1" applyBorder="1" applyAlignment="1">
      <alignment horizontal="left" vertical="top" wrapText="1"/>
    </xf>
    <xf numFmtId="43" fontId="4" fillId="0" borderId="0" xfId="1" applyFont="1" applyFill="1" applyBorder="1" applyAlignment="1" applyProtection="1">
      <alignment horizontal="right"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4" fillId="0" borderId="2" xfId="1" applyNumberFormat="1" applyFont="1" applyFill="1" applyBorder="1" applyAlignment="1" applyProtection="1">
      <alignment horizontal="right" vertical="top" wrapText="1"/>
    </xf>
    <xf numFmtId="43" fontId="4" fillId="0" borderId="2" xfId="1" applyFont="1" applyFill="1" applyBorder="1" applyAlignment="1" applyProtection="1">
      <alignment horizontal="right" vertical="top" wrapText="1"/>
    </xf>
    <xf numFmtId="169" fontId="3" fillId="0" borderId="1" xfId="2" applyNumberFormat="1" applyFont="1" applyFill="1" applyBorder="1" applyAlignment="1">
      <alignment horizontal="right" vertical="top" wrapText="1"/>
    </xf>
    <xf numFmtId="0" fontId="4" fillId="0" borderId="1" xfId="6" applyFont="1" applyFill="1" applyBorder="1" applyAlignment="1">
      <alignment horizontal="right" vertical="top" wrapText="1"/>
    </xf>
    <xf numFmtId="0" fontId="4" fillId="0" borderId="1" xfId="8" applyFont="1" applyFill="1" applyBorder="1" applyAlignment="1">
      <alignment horizontal="right" vertical="top" wrapText="1"/>
    </xf>
    <xf numFmtId="0" fontId="4" fillId="0" borderId="1" xfId="8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wrapText="1"/>
    </xf>
    <xf numFmtId="168" fontId="3" fillId="0" borderId="1" xfId="2" applyNumberFormat="1" applyFont="1" applyFill="1" applyBorder="1" applyAlignment="1">
      <alignment horizontal="right" vertical="top" wrapText="1"/>
    </xf>
    <xf numFmtId="0" fontId="4" fillId="0" borderId="1" xfId="8" applyFont="1" applyFill="1" applyBorder="1" applyAlignment="1">
      <alignment horizontal="center" vertical="top"/>
    </xf>
    <xf numFmtId="49" fontId="4" fillId="0" borderId="1" xfId="8" applyNumberFormat="1" applyFont="1" applyFill="1" applyBorder="1" applyAlignment="1">
      <alignment horizontal="right" vertical="top" wrapText="1"/>
    </xf>
    <xf numFmtId="167" fontId="4" fillId="0" borderId="1" xfId="6" applyNumberFormat="1" applyFont="1" applyFill="1" applyBorder="1" applyAlignment="1">
      <alignment horizontal="right" vertical="top" wrapText="1"/>
    </xf>
    <xf numFmtId="0" fontId="4" fillId="0" borderId="1" xfId="6" applyFont="1" applyFill="1" applyBorder="1" applyAlignment="1">
      <alignment horizontal="left" vertical="center" wrapText="1"/>
    </xf>
    <xf numFmtId="164" fontId="4" fillId="0" borderId="1" xfId="6" applyNumberFormat="1" applyFont="1" applyFill="1" applyBorder="1" applyAlignment="1">
      <alignment horizontal="right" vertical="top" wrapText="1"/>
    </xf>
    <xf numFmtId="0" fontId="4" fillId="0" borderId="0" xfId="2" applyFont="1" applyFill="1" applyAlignment="1">
      <alignment horizontal="left" vertical="top" wrapText="1"/>
    </xf>
    <xf numFmtId="0" fontId="4" fillId="0" borderId="0" xfId="2" applyFont="1" applyFill="1" applyAlignment="1">
      <alignment horizontal="left" vertical="top" wrapText="1"/>
    </xf>
    <xf numFmtId="0" fontId="6" fillId="0" borderId="0" xfId="1" applyNumberFormat="1" applyFont="1" applyFill="1" applyAlignment="1">
      <alignment horizontal="right" vertical="center" wrapText="1"/>
    </xf>
    <xf numFmtId="0" fontId="4" fillId="0" borderId="4" xfId="5" applyFont="1" applyFill="1" applyBorder="1" applyAlignment="1" applyProtection="1">
      <alignment horizontal="right" vertical="top"/>
    </xf>
    <xf numFmtId="43" fontId="4" fillId="0" borderId="2" xfId="1" applyNumberFormat="1" applyFont="1" applyFill="1" applyBorder="1" applyAlignment="1" applyProtection="1">
      <alignment horizontal="right" wrapText="1"/>
    </xf>
    <xf numFmtId="0" fontId="3" fillId="0" borderId="0" xfId="2" applyFont="1" applyFill="1" applyAlignment="1">
      <alignment horizontal="center"/>
    </xf>
    <xf numFmtId="0" fontId="3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right" vertical="top" wrapText="1"/>
    </xf>
    <xf numFmtId="0" fontId="4" fillId="0" borderId="0" xfId="2" applyFont="1" applyFill="1" applyAlignment="1">
      <alignment horizontal="left" vertical="top" wrapText="1"/>
    </xf>
  </cellXfs>
  <cellStyles count="10">
    <cellStyle name="Comma" xfId="1" builtinId="3"/>
    <cellStyle name="Comma 10" xfId="9"/>
    <cellStyle name="Normal" xfId="0" builtinId="0"/>
    <cellStyle name="Normal_budget for 03-04" xfId="2"/>
    <cellStyle name="Normal_budget for 03-04 2" xfId="3"/>
    <cellStyle name="Normal_BUDGET-2000" xfId="4"/>
    <cellStyle name="Normal_budgetDocNIC02-03" xfId="5"/>
    <cellStyle name="Normal_DEMAND17" xfId="6"/>
    <cellStyle name="Normal_DEMAND17 2" xfId="8"/>
    <cellStyle name="Normal_DEMAND17_Dem7" xfId="7"/>
  </cellStyles>
  <dxfs count="0"/>
  <tableStyles count="0" defaultTableStyle="TableStyleMedium9" defaultPivotStyle="PivotStyleLight16"/>
  <colors>
    <mruColors>
      <color rgb="FFFF0066"/>
      <color rgb="FF336699"/>
      <color rgb="FFFFCCFF"/>
      <color rgb="FFFF00FF"/>
      <color rgb="FF66FF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475" transitionEvaluation="1" codeName="Sheet62">
    <tabColor rgb="FF92D050"/>
  </sheetPr>
  <dimension ref="A1:G1514"/>
  <sheetViews>
    <sheetView tabSelected="1" view="pageBreakPreview" topLeftCell="A1475" zoomScale="115" zoomScaleSheetLayoutView="115" workbookViewId="0">
      <selection activeCell="G20" sqref="G20"/>
    </sheetView>
  </sheetViews>
  <sheetFormatPr defaultColWidth="9.140625" defaultRowHeight="12.75"/>
  <cols>
    <col min="1" max="1" width="5.7109375" style="167" customWidth="1"/>
    <col min="2" max="2" width="8.140625" style="209" customWidth="1"/>
    <col min="3" max="3" width="40.7109375" style="114" customWidth="1"/>
    <col min="4" max="6" width="10.7109375" style="35" customWidth="1"/>
    <col min="7" max="7" width="10.7109375" style="41" customWidth="1"/>
    <col min="8" max="16384" width="9.140625" style="35"/>
  </cols>
  <sheetData>
    <row r="1" spans="1:7" s="32" customFormat="1">
      <c r="A1" s="274" t="s">
        <v>181</v>
      </c>
      <c r="B1" s="274"/>
      <c r="C1" s="274"/>
      <c r="D1" s="274"/>
      <c r="E1" s="274"/>
      <c r="F1" s="274"/>
      <c r="G1" s="274"/>
    </row>
    <row r="2" spans="1:7">
      <c r="A2" s="275" t="s">
        <v>182</v>
      </c>
      <c r="B2" s="275"/>
      <c r="C2" s="275"/>
      <c r="D2" s="275"/>
      <c r="E2" s="275"/>
      <c r="F2" s="275"/>
      <c r="G2" s="275"/>
    </row>
    <row r="3" spans="1:7" ht="11.1" customHeight="1">
      <c r="C3" s="33"/>
      <c r="F3" s="33"/>
      <c r="G3" s="36"/>
    </row>
    <row r="4" spans="1:7">
      <c r="C4" s="37" t="s">
        <v>80</v>
      </c>
      <c r="D4" s="33">
        <v>2059</v>
      </c>
      <c r="E4" s="35" t="s">
        <v>0</v>
      </c>
      <c r="F4" s="33"/>
      <c r="G4" s="36"/>
    </row>
    <row r="5" spans="1:7">
      <c r="C5" s="38" t="s">
        <v>81</v>
      </c>
      <c r="D5" s="33">
        <v>2202</v>
      </c>
      <c r="E5" s="39" t="s">
        <v>11</v>
      </c>
      <c r="F5" s="33"/>
      <c r="G5" s="36"/>
    </row>
    <row r="6" spans="1:7">
      <c r="C6" s="33"/>
      <c r="D6" s="33">
        <v>2203</v>
      </c>
      <c r="E6" s="39" t="s">
        <v>1</v>
      </c>
      <c r="F6" s="33"/>
      <c r="G6" s="36"/>
    </row>
    <row r="7" spans="1:7">
      <c r="C7" s="33"/>
      <c r="D7" s="33">
        <v>2204</v>
      </c>
      <c r="E7" s="39" t="s">
        <v>119</v>
      </c>
      <c r="F7" s="33"/>
      <c r="G7" s="36"/>
    </row>
    <row r="8" spans="1:7" ht="26.45" customHeight="1">
      <c r="A8" s="276" t="s">
        <v>186</v>
      </c>
      <c r="B8" s="276"/>
      <c r="C8" s="276"/>
      <c r="D8" s="40">
        <v>4202</v>
      </c>
      <c r="E8" s="277" t="s">
        <v>2</v>
      </c>
      <c r="F8" s="277"/>
      <c r="G8" s="277"/>
    </row>
    <row r="9" spans="1:7" ht="11.1" customHeight="1">
      <c r="C9" s="35"/>
      <c r="F9" s="33"/>
      <c r="G9" s="36"/>
    </row>
    <row r="10" spans="1:7">
      <c r="A10" s="185" t="s">
        <v>570</v>
      </c>
      <c r="C10" s="35"/>
      <c r="F10" s="33"/>
      <c r="G10" s="36"/>
    </row>
    <row r="11" spans="1:7">
      <c r="C11" s="35"/>
      <c r="F11" s="33"/>
      <c r="G11" s="36"/>
    </row>
    <row r="12" spans="1:7">
      <c r="C12" s="34"/>
      <c r="D12" s="33" t="s">
        <v>82</v>
      </c>
      <c r="E12" s="33" t="s">
        <v>83</v>
      </c>
      <c r="F12" s="33" t="s">
        <v>5</v>
      </c>
    </row>
    <row r="13" spans="1:7">
      <c r="C13" s="42" t="s">
        <v>3</v>
      </c>
      <c r="D13" s="33">
        <f>G910</f>
        <v>16030191</v>
      </c>
      <c r="E13" s="33">
        <f>G1490</f>
        <v>4224091</v>
      </c>
      <c r="F13" s="33">
        <f>SUM(D13:E13)</f>
        <v>20254282</v>
      </c>
    </row>
    <row r="14" spans="1:7">
      <c r="C14" s="33"/>
      <c r="D14" s="33"/>
      <c r="E14" s="33"/>
      <c r="F14" s="33"/>
    </row>
    <row r="15" spans="1:7">
      <c r="A15" s="185" t="s">
        <v>79</v>
      </c>
      <c r="B15" s="43"/>
      <c r="C15" s="35"/>
    </row>
    <row r="16" spans="1:7" s="48" customFormat="1">
      <c r="A16" s="168"/>
      <c r="B16" s="44"/>
      <c r="C16" s="45"/>
      <c r="D16" s="46"/>
      <c r="E16" s="46"/>
      <c r="F16" s="46"/>
      <c r="G16" s="47" t="s">
        <v>103</v>
      </c>
    </row>
    <row r="17" spans="1:7" s="249" customFormat="1" ht="25.5">
      <c r="A17" s="246"/>
      <c r="B17" s="246"/>
      <c r="C17" s="247"/>
      <c r="D17" s="219" t="s">
        <v>183</v>
      </c>
      <c r="E17" s="248" t="s">
        <v>184</v>
      </c>
      <c r="F17" s="248" t="s">
        <v>185</v>
      </c>
      <c r="G17" s="248" t="s">
        <v>184</v>
      </c>
    </row>
    <row r="18" spans="1:7" s="204" customFormat="1">
      <c r="A18" s="220"/>
      <c r="B18" s="221" t="s">
        <v>4</v>
      </c>
      <c r="C18" s="222"/>
      <c r="D18" s="223" t="s">
        <v>569</v>
      </c>
      <c r="E18" s="223" t="s">
        <v>511</v>
      </c>
      <c r="F18" s="223" t="s">
        <v>511</v>
      </c>
      <c r="G18" s="272" t="s">
        <v>571</v>
      </c>
    </row>
    <row r="19" spans="1:7" s="48" customFormat="1">
      <c r="A19" s="224"/>
      <c r="B19" s="225"/>
      <c r="C19" s="45"/>
      <c r="D19" s="226"/>
      <c r="E19" s="226"/>
      <c r="F19" s="226"/>
      <c r="G19" s="227"/>
    </row>
    <row r="20" spans="1:7" ht="14.45" customHeight="1">
      <c r="C20" s="49" t="s">
        <v>6</v>
      </c>
      <c r="D20" s="39"/>
      <c r="E20" s="39"/>
      <c r="F20" s="39"/>
      <c r="G20" s="50"/>
    </row>
    <row r="21" spans="1:7" ht="14.45" customHeight="1">
      <c r="A21" s="167" t="s">
        <v>7</v>
      </c>
      <c r="B21" s="51">
        <v>2059</v>
      </c>
      <c r="C21" s="52" t="s">
        <v>0</v>
      </c>
      <c r="D21" s="39"/>
      <c r="E21" s="39"/>
      <c r="F21" s="39"/>
      <c r="G21" s="50"/>
    </row>
    <row r="22" spans="1:7" ht="14.45" customHeight="1">
      <c r="A22" s="169"/>
      <c r="B22" s="53">
        <v>60</v>
      </c>
      <c r="C22" s="54" t="s">
        <v>8</v>
      </c>
      <c r="D22" s="38"/>
      <c r="E22" s="38"/>
      <c r="F22" s="38"/>
      <c r="G22" s="55"/>
    </row>
    <row r="23" spans="1:7" ht="14.45" customHeight="1">
      <c r="A23" s="169"/>
      <c r="B23" s="56">
        <v>60.052999999999997</v>
      </c>
      <c r="C23" s="52" t="s">
        <v>9</v>
      </c>
      <c r="D23" s="38"/>
      <c r="E23" s="38"/>
      <c r="F23" s="38"/>
      <c r="G23" s="55"/>
    </row>
    <row r="24" spans="1:7" ht="14.45" customHeight="1">
      <c r="A24" s="169"/>
      <c r="B24" s="57">
        <v>60</v>
      </c>
      <c r="C24" s="54" t="s">
        <v>84</v>
      </c>
      <c r="D24" s="146"/>
      <c r="E24" s="146"/>
      <c r="F24" s="146"/>
      <c r="G24" s="147"/>
    </row>
    <row r="25" spans="1:7" ht="14.45" customHeight="1">
      <c r="A25" s="169"/>
      <c r="B25" s="57">
        <v>77</v>
      </c>
      <c r="C25" s="54" t="s">
        <v>10</v>
      </c>
      <c r="D25" s="38"/>
      <c r="E25" s="38"/>
      <c r="F25" s="38"/>
      <c r="G25" s="55"/>
    </row>
    <row r="26" spans="1:7" ht="14.45" customHeight="1">
      <c r="A26" s="169"/>
      <c r="B26" s="57" t="s">
        <v>76</v>
      </c>
      <c r="C26" s="58" t="s">
        <v>75</v>
      </c>
      <c r="D26" s="19">
        <v>10839</v>
      </c>
      <c r="E26" s="19">
        <v>7297</v>
      </c>
      <c r="F26" s="19">
        <v>7297</v>
      </c>
      <c r="G26" s="19">
        <v>3989</v>
      </c>
    </row>
    <row r="27" spans="1:7" ht="14.45" customHeight="1">
      <c r="A27" s="169" t="s">
        <v>5</v>
      </c>
      <c r="B27" s="57">
        <v>60</v>
      </c>
      <c r="C27" s="54" t="s">
        <v>84</v>
      </c>
      <c r="D27" s="5">
        <f t="shared" ref="D27:G27" si="0">D26</f>
        <v>10839</v>
      </c>
      <c r="E27" s="5">
        <f t="shared" si="0"/>
        <v>7297</v>
      </c>
      <c r="F27" s="5">
        <f t="shared" si="0"/>
        <v>7297</v>
      </c>
      <c r="G27" s="5">
        <f t="shared" si="0"/>
        <v>3989</v>
      </c>
    </row>
    <row r="28" spans="1:7" ht="12.75" customHeight="1">
      <c r="A28" s="169"/>
      <c r="B28" s="56"/>
      <c r="C28" s="52"/>
      <c r="D28" s="2"/>
      <c r="E28" s="6"/>
      <c r="F28" s="6"/>
      <c r="G28" s="55"/>
    </row>
    <row r="29" spans="1:7" ht="14.45" customHeight="1">
      <c r="A29" s="169"/>
      <c r="B29" s="57">
        <v>61</v>
      </c>
      <c r="C29" s="54" t="s">
        <v>74</v>
      </c>
      <c r="D29" s="2"/>
      <c r="E29" s="6"/>
      <c r="F29" s="6"/>
      <c r="G29" s="55"/>
    </row>
    <row r="30" spans="1:7" ht="14.45" customHeight="1">
      <c r="A30" s="169"/>
      <c r="B30" s="57">
        <v>77</v>
      </c>
      <c r="C30" s="54" t="s">
        <v>10</v>
      </c>
      <c r="D30" s="7"/>
      <c r="E30" s="8"/>
      <c r="F30" s="8"/>
      <c r="G30" s="147"/>
    </row>
    <row r="31" spans="1:7" ht="14.45" customHeight="1">
      <c r="A31" s="169"/>
      <c r="B31" s="57" t="s">
        <v>77</v>
      </c>
      <c r="C31" s="54" t="s">
        <v>230</v>
      </c>
      <c r="D31" s="10">
        <v>1500</v>
      </c>
      <c r="E31" s="10">
        <v>1500</v>
      </c>
      <c r="F31" s="10">
        <v>1500</v>
      </c>
      <c r="G31" s="10">
        <v>1500</v>
      </c>
    </row>
    <row r="32" spans="1:7" ht="14.45" customHeight="1">
      <c r="A32" s="175"/>
      <c r="B32" s="160" t="s">
        <v>78</v>
      </c>
      <c r="C32" s="109" t="s">
        <v>231</v>
      </c>
      <c r="D32" s="10">
        <v>20000</v>
      </c>
      <c r="E32" s="10">
        <v>20000</v>
      </c>
      <c r="F32" s="10">
        <v>20000</v>
      </c>
      <c r="G32" s="10">
        <v>20000</v>
      </c>
    </row>
    <row r="33" spans="1:7" ht="14.45" customHeight="1">
      <c r="A33" s="175" t="s">
        <v>5</v>
      </c>
      <c r="B33" s="160">
        <v>77</v>
      </c>
      <c r="C33" s="109" t="s">
        <v>10</v>
      </c>
      <c r="D33" s="5">
        <f t="shared" ref="D33:G33" si="1">SUM(D31:D32)</f>
        <v>21500</v>
      </c>
      <c r="E33" s="5">
        <f t="shared" si="1"/>
        <v>21500</v>
      </c>
      <c r="F33" s="5">
        <f t="shared" si="1"/>
        <v>21500</v>
      </c>
      <c r="G33" s="5">
        <f t="shared" si="1"/>
        <v>21500</v>
      </c>
    </row>
    <row r="34" spans="1:7" ht="11.1" customHeight="1">
      <c r="A34" s="175"/>
      <c r="B34" s="160"/>
      <c r="C34" s="109"/>
      <c r="D34" s="16"/>
      <c r="E34" s="16"/>
      <c r="F34" s="16"/>
      <c r="G34" s="16"/>
    </row>
    <row r="35" spans="1:7" ht="14.45" customHeight="1">
      <c r="A35" s="175"/>
      <c r="B35" s="160">
        <v>78</v>
      </c>
      <c r="C35" s="109" t="s">
        <v>485</v>
      </c>
      <c r="D35" s="7"/>
      <c r="E35" s="8"/>
      <c r="F35" s="8"/>
      <c r="G35" s="147"/>
    </row>
    <row r="36" spans="1:7" ht="14.45" customHeight="1">
      <c r="A36" s="169"/>
      <c r="B36" s="57" t="s">
        <v>486</v>
      </c>
      <c r="C36" s="54" t="s">
        <v>231</v>
      </c>
      <c r="D36" s="10">
        <v>2497</v>
      </c>
      <c r="E36" s="10">
        <v>22956</v>
      </c>
      <c r="F36" s="10">
        <v>22956</v>
      </c>
      <c r="G36" s="10">
        <v>2290</v>
      </c>
    </row>
    <row r="37" spans="1:7" ht="14.45" customHeight="1">
      <c r="A37" s="169" t="s">
        <v>5</v>
      </c>
      <c r="B37" s="57">
        <v>78</v>
      </c>
      <c r="C37" s="54" t="s">
        <v>485</v>
      </c>
      <c r="D37" s="5">
        <f t="shared" ref="D37:G37" si="2">SUM(D36:D36)</f>
        <v>2497</v>
      </c>
      <c r="E37" s="5">
        <f t="shared" si="2"/>
        <v>22956</v>
      </c>
      <c r="F37" s="5">
        <f t="shared" si="2"/>
        <v>22956</v>
      </c>
      <c r="G37" s="5">
        <f t="shared" si="2"/>
        <v>2290</v>
      </c>
    </row>
    <row r="38" spans="1:7" s="61" customFormat="1" ht="14.45" customHeight="1">
      <c r="A38" s="169" t="s">
        <v>5</v>
      </c>
      <c r="B38" s="56">
        <v>60.052999999999997</v>
      </c>
      <c r="C38" s="52" t="s">
        <v>9</v>
      </c>
      <c r="D38" s="5">
        <f t="shared" ref="D38:G38" si="3">D27+D33+D37</f>
        <v>34836</v>
      </c>
      <c r="E38" s="5">
        <f t="shared" si="3"/>
        <v>51753</v>
      </c>
      <c r="F38" s="5">
        <f t="shared" si="3"/>
        <v>51753</v>
      </c>
      <c r="G38" s="5">
        <f t="shared" si="3"/>
        <v>27779</v>
      </c>
    </row>
    <row r="39" spans="1:7" s="61" customFormat="1" ht="14.45" customHeight="1">
      <c r="A39" s="169" t="s">
        <v>5</v>
      </c>
      <c r="B39" s="53">
        <v>60</v>
      </c>
      <c r="C39" s="54" t="s">
        <v>8</v>
      </c>
      <c r="D39" s="12">
        <f t="shared" ref="D39:G40" si="4">D38</f>
        <v>34836</v>
      </c>
      <c r="E39" s="12">
        <f t="shared" si="4"/>
        <v>51753</v>
      </c>
      <c r="F39" s="12">
        <f t="shared" si="4"/>
        <v>51753</v>
      </c>
      <c r="G39" s="12">
        <f t="shared" si="4"/>
        <v>27779</v>
      </c>
    </row>
    <row r="40" spans="1:7" ht="14.45" customHeight="1">
      <c r="A40" s="167" t="s">
        <v>5</v>
      </c>
      <c r="B40" s="51">
        <v>2059</v>
      </c>
      <c r="C40" s="52" t="s">
        <v>0</v>
      </c>
      <c r="D40" s="5">
        <f t="shared" si="4"/>
        <v>34836</v>
      </c>
      <c r="E40" s="5">
        <f t="shared" si="4"/>
        <v>51753</v>
      </c>
      <c r="F40" s="5">
        <f t="shared" si="4"/>
        <v>51753</v>
      </c>
      <c r="G40" s="5">
        <f t="shared" si="4"/>
        <v>27779</v>
      </c>
    </row>
    <row r="41" spans="1:7" ht="9.9499999999999993" customHeight="1">
      <c r="B41" s="51"/>
      <c r="C41" s="52"/>
      <c r="D41" s="7"/>
      <c r="E41" s="38"/>
      <c r="F41" s="38"/>
      <c r="G41" s="55"/>
    </row>
    <row r="42" spans="1:7" ht="14.45" customHeight="1">
      <c r="A42" s="167" t="s">
        <v>7</v>
      </c>
      <c r="B42" s="62">
        <v>2202</v>
      </c>
      <c r="C42" s="49" t="s">
        <v>11</v>
      </c>
      <c r="D42" s="7"/>
      <c r="E42" s="38"/>
      <c r="F42" s="38"/>
      <c r="G42" s="55"/>
    </row>
    <row r="43" spans="1:7" ht="14.45" customHeight="1">
      <c r="B43" s="63">
        <v>1</v>
      </c>
      <c r="C43" s="210" t="s">
        <v>12</v>
      </c>
      <c r="D43" s="1"/>
      <c r="E43" s="38"/>
      <c r="F43" s="38"/>
      <c r="G43" s="55"/>
    </row>
    <row r="44" spans="1:7" ht="14.45" customHeight="1">
      <c r="B44" s="64">
        <v>1.101</v>
      </c>
      <c r="C44" s="49" t="s">
        <v>14</v>
      </c>
      <c r="D44" s="13"/>
      <c r="E44" s="14"/>
      <c r="F44" s="38"/>
      <c r="G44" s="15"/>
    </row>
    <row r="45" spans="1:7" ht="14.45" customHeight="1">
      <c r="B45" s="209">
        <v>62</v>
      </c>
      <c r="C45" s="210" t="s">
        <v>13</v>
      </c>
      <c r="D45" s="85"/>
      <c r="E45" s="146"/>
      <c r="F45" s="146"/>
      <c r="G45" s="147"/>
    </row>
    <row r="46" spans="1:7" ht="14.45" customHeight="1">
      <c r="A46" s="169"/>
      <c r="B46" s="57" t="s">
        <v>232</v>
      </c>
      <c r="C46" s="54" t="s">
        <v>230</v>
      </c>
      <c r="D46" s="10">
        <v>45345</v>
      </c>
      <c r="E46" s="10">
        <v>40000</v>
      </c>
      <c r="F46" s="10">
        <v>40000</v>
      </c>
      <c r="G46" s="10">
        <v>80600</v>
      </c>
    </row>
    <row r="47" spans="1:7" ht="14.45" customHeight="1">
      <c r="A47" s="166" t="s">
        <v>5</v>
      </c>
      <c r="B47" s="128">
        <v>62</v>
      </c>
      <c r="C47" s="116" t="s">
        <v>13</v>
      </c>
      <c r="D47" s="5">
        <f t="shared" ref="D47:G47" si="5">SUM(D46:D46)</f>
        <v>45345</v>
      </c>
      <c r="E47" s="5">
        <f t="shared" si="5"/>
        <v>40000</v>
      </c>
      <c r="F47" s="5">
        <f t="shared" ref="F47" si="6">SUM(F46:F46)</f>
        <v>40000</v>
      </c>
      <c r="G47" s="5">
        <f t="shared" si="5"/>
        <v>80600</v>
      </c>
    </row>
    <row r="48" spans="1:7" ht="9.9499999999999993" customHeight="1">
      <c r="C48" s="210"/>
      <c r="D48" s="16"/>
      <c r="E48" s="16"/>
      <c r="F48" s="16"/>
      <c r="G48" s="16"/>
    </row>
    <row r="49" spans="1:7" ht="14.45" customHeight="1">
      <c r="B49" s="209">
        <v>63</v>
      </c>
      <c r="C49" s="210" t="s">
        <v>148</v>
      </c>
      <c r="D49" s="10"/>
      <c r="E49" s="10"/>
      <c r="F49" s="10"/>
      <c r="G49" s="10"/>
    </row>
    <row r="50" spans="1:7" ht="14.45" customHeight="1">
      <c r="B50" s="209">
        <v>45</v>
      </c>
      <c r="C50" s="210" t="s">
        <v>195</v>
      </c>
      <c r="D50" s="9"/>
      <c r="E50" s="9"/>
      <c r="F50" s="9"/>
      <c r="G50" s="10"/>
    </row>
    <row r="51" spans="1:7" ht="14.45" customHeight="1">
      <c r="A51" s="166"/>
      <c r="B51" s="128" t="s">
        <v>152</v>
      </c>
      <c r="C51" s="116" t="s">
        <v>16</v>
      </c>
      <c r="D51" s="10">
        <v>415017</v>
      </c>
      <c r="E51" s="10">
        <v>746194</v>
      </c>
      <c r="F51" s="10">
        <f>746194-19729</f>
        <v>726465</v>
      </c>
      <c r="G51" s="10">
        <v>723076</v>
      </c>
    </row>
    <row r="52" spans="1:7" s="85" customFormat="1" ht="14.45" customHeight="1">
      <c r="A52" s="170"/>
      <c r="B52" s="67" t="s">
        <v>174</v>
      </c>
      <c r="C52" s="68" t="s">
        <v>75</v>
      </c>
      <c r="D52" s="12">
        <v>68263</v>
      </c>
      <c r="E52" s="12">
        <v>80077</v>
      </c>
      <c r="F52" s="12">
        <v>80077</v>
      </c>
      <c r="G52" s="12">
        <v>81768</v>
      </c>
    </row>
    <row r="53" spans="1:7" ht="14.45" customHeight="1">
      <c r="A53" s="166"/>
      <c r="B53" s="128" t="s">
        <v>233</v>
      </c>
      <c r="C53" s="116" t="s">
        <v>234</v>
      </c>
      <c r="D53" s="10">
        <v>7024</v>
      </c>
      <c r="E53" s="10">
        <v>22606</v>
      </c>
      <c r="F53" s="10">
        <f>22606-1620</f>
        <v>20986</v>
      </c>
      <c r="G53" s="10">
        <v>1</v>
      </c>
    </row>
    <row r="54" spans="1:7" s="85" customFormat="1" ht="14.45" customHeight="1">
      <c r="A54" s="166"/>
      <c r="B54" s="128" t="s">
        <v>235</v>
      </c>
      <c r="C54" s="116" t="s">
        <v>236</v>
      </c>
      <c r="D54" s="12">
        <v>314538</v>
      </c>
      <c r="E54" s="12">
        <v>107001</v>
      </c>
      <c r="F54" s="12">
        <f>107001-52890</f>
        <v>54111</v>
      </c>
      <c r="G54" s="12">
        <v>97965</v>
      </c>
    </row>
    <row r="55" spans="1:7" ht="14.45" customHeight="1">
      <c r="A55" s="166" t="s">
        <v>5</v>
      </c>
      <c r="B55" s="128">
        <v>45</v>
      </c>
      <c r="C55" s="116" t="s">
        <v>195</v>
      </c>
      <c r="D55" s="12">
        <f t="shared" ref="D55:G55" si="7">SUM(D51:D54)</f>
        <v>804842</v>
      </c>
      <c r="E55" s="12">
        <f>SUM(E51:E54)</f>
        <v>955878</v>
      </c>
      <c r="F55" s="12">
        <f>SUM(F51:F54)</f>
        <v>881639</v>
      </c>
      <c r="G55" s="12">
        <f t="shared" si="7"/>
        <v>902810</v>
      </c>
    </row>
    <row r="56" spans="1:7" ht="12.75" customHeight="1">
      <c r="C56" s="210"/>
      <c r="D56" s="9"/>
      <c r="E56" s="18"/>
      <c r="F56" s="18"/>
      <c r="G56" s="10"/>
    </row>
    <row r="57" spans="1:7" ht="14.45" customHeight="1">
      <c r="B57" s="209">
        <v>46</v>
      </c>
      <c r="C57" s="210" t="s">
        <v>196</v>
      </c>
      <c r="D57" s="9"/>
      <c r="E57" s="18"/>
      <c r="F57" s="18"/>
      <c r="G57" s="10"/>
    </row>
    <row r="58" spans="1:7" ht="14.45" customHeight="1">
      <c r="B58" s="209" t="s">
        <v>153</v>
      </c>
      <c r="C58" s="210" t="s">
        <v>16</v>
      </c>
      <c r="D58" s="10">
        <v>252745</v>
      </c>
      <c r="E58" s="10">
        <v>444989</v>
      </c>
      <c r="F58" s="10">
        <v>444989</v>
      </c>
      <c r="G58" s="10">
        <v>456811</v>
      </c>
    </row>
    <row r="59" spans="1:7" ht="14.45" customHeight="1">
      <c r="B59" s="209" t="s">
        <v>175</v>
      </c>
      <c r="C59" s="210" t="s">
        <v>75</v>
      </c>
      <c r="D59" s="10">
        <v>83376</v>
      </c>
      <c r="E59" s="10">
        <v>106246</v>
      </c>
      <c r="F59" s="10">
        <v>106246</v>
      </c>
      <c r="G59" s="10">
        <v>103494</v>
      </c>
    </row>
    <row r="60" spans="1:7" ht="14.45" customHeight="1">
      <c r="B60" s="209" t="s">
        <v>237</v>
      </c>
      <c r="C60" s="210" t="s">
        <v>234</v>
      </c>
      <c r="D60" s="10">
        <v>2907</v>
      </c>
      <c r="E60" s="10">
        <v>13467</v>
      </c>
      <c r="F60" s="10">
        <f>13467-2500</f>
        <v>10967</v>
      </c>
      <c r="G60" s="10">
        <v>1</v>
      </c>
    </row>
    <row r="61" spans="1:7" ht="14.45" customHeight="1">
      <c r="A61" s="166"/>
      <c r="B61" s="128" t="s">
        <v>238</v>
      </c>
      <c r="C61" s="116" t="s">
        <v>236</v>
      </c>
      <c r="D61" s="10">
        <v>192053</v>
      </c>
      <c r="E61" s="10">
        <v>59697</v>
      </c>
      <c r="F61" s="10">
        <v>59697</v>
      </c>
      <c r="G61" s="10">
        <v>62467</v>
      </c>
    </row>
    <row r="62" spans="1:7" ht="14.45" customHeight="1">
      <c r="A62" s="166" t="s">
        <v>5</v>
      </c>
      <c r="B62" s="128">
        <v>46</v>
      </c>
      <c r="C62" s="116" t="s">
        <v>196</v>
      </c>
      <c r="D62" s="5">
        <f t="shared" ref="D62:E62" si="8">SUM(D58:D61)</f>
        <v>531081</v>
      </c>
      <c r="E62" s="5">
        <f t="shared" si="8"/>
        <v>624399</v>
      </c>
      <c r="F62" s="5">
        <f t="shared" ref="F62" si="9">SUM(F58:F61)</f>
        <v>621899</v>
      </c>
      <c r="G62" s="5">
        <f>SUM(G58:G61)</f>
        <v>622773</v>
      </c>
    </row>
    <row r="63" spans="1:7" ht="7.5" customHeight="1">
      <c r="A63" s="166"/>
      <c r="B63" s="128"/>
      <c r="C63" s="116"/>
      <c r="D63" s="9"/>
      <c r="E63" s="18"/>
      <c r="F63" s="9"/>
      <c r="G63" s="10"/>
    </row>
    <row r="64" spans="1:7" ht="14.45" customHeight="1">
      <c r="A64" s="166"/>
      <c r="B64" s="128">
        <v>47</v>
      </c>
      <c r="C64" s="116" t="s">
        <v>197</v>
      </c>
      <c r="D64" s="9"/>
      <c r="E64" s="18"/>
      <c r="F64" s="9"/>
      <c r="G64" s="10"/>
    </row>
    <row r="65" spans="1:7" ht="14.45" customHeight="1">
      <c r="A65" s="166"/>
      <c r="B65" s="128" t="s">
        <v>154</v>
      </c>
      <c r="C65" s="116" t="s">
        <v>16</v>
      </c>
      <c r="D65" s="10">
        <v>235087</v>
      </c>
      <c r="E65" s="10">
        <v>419283</v>
      </c>
      <c r="F65" s="10">
        <v>419283</v>
      </c>
      <c r="G65" s="10">
        <v>414959</v>
      </c>
    </row>
    <row r="66" spans="1:7" ht="14.45" customHeight="1">
      <c r="B66" s="209" t="s">
        <v>176</v>
      </c>
      <c r="C66" s="210" t="s">
        <v>75</v>
      </c>
      <c r="D66" s="10">
        <v>50158</v>
      </c>
      <c r="E66" s="10">
        <v>56466</v>
      </c>
      <c r="F66" s="10">
        <v>56466</v>
      </c>
      <c r="G66" s="10">
        <v>43662</v>
      </c>
    </row>
    <row r="67" spans="1:7" ht="14.45" customHeight="1">
      <c r="B67" s="209" t="s">
        <v>239</v>
      </c>
      <c r="C67" s="210" t="s">
        <v>234</v>
      </c>
      <c r="D67" s="10">
        <v>6181</v>
      </c>
      <c r="E67" s="10">
        <v>12720</v>
      </c>
      <c r="F67" s="10">
        <f>12720-1000</f>
        <v>11720</v>
      </c>
      <c r="G67" s="10">
        <v>1</v>
      </c>
    </row>
    <row r="68" spans="1:7" ht="14.45" customHeight="1">
      <c r="B68" s="209" t="s">
        <v>240</v>
      </c>
      <c r="C68" s="210" t="s">
        <v>236</v>
      </c>
      <c r="D68" s="10">
        <v>186493</v>
      </c>
      <c r="E68" s="10">
        <v>55539</v>
      </c>
      <c r="F68" s="10">
        <f>55539-15076</f>
        <v>40463</v>
      </c>
      <c r="G68" s="10">
        <v>56330</v>
      </c>
    </row>
    <row r="69" spans="1:7" ht="14.45" customHeight="1">
      <c r="A69" s="167" t="s">
        <v>5</v>
      </c>
      <c r="B69" s="209">
        <v>47</v>
      </c>
      <c r="C69" s="210" t="s">
        <v>197</v>
      </c>
      <c r="D69" s="5">
        <f t="shared" ref="D69:E69" si="10">SUM(D65:D68)</f>
        <v>477919</v>
      </c>
      <c r="E69" s="5">
        <f t="shared" si="10"/>
        <v>544008</v>
      </c>
      <c r="F69" s="5">
        <f t="shared" ref="F69" si="11">SUM(F65:F68)</f>
        <v>527932</v>
      </c>
      <c r="G69" s="5">
        <f>SUM(G65:G68)</f>
        <v>514952</v>
      </c>
    </row>
    <row r="70" spans="1:7" ht="8.25" customHeight="1">
      <c r="C70" s="210"/>
      <c r="D70" s="9"/>
      <c r="E70" s="9"/>
      <c r="F70" s="9"/>
      <c r="G70" s="10"/>
    </row>
    <row r="71" spans="1:7" ht="14.45" customHeight="1">
      <c r="B71" s="209">
        <v>48</v>
      </c>
      <c r="C71" s="210" t="s">
        <v>198</v>
      </c>
      <c r="D71" s="9"/>
      <c r="E71" s="9"/>
      <c r="F71" s="9"/>
      <c r="G71" s="10"/>
    </row>
    <row r="72" spans="1:7" ht="14.45" customHeight="1">
      <c r="B72" s="209" t="s">
        <v>155</v>
      </c>
      <c r="C72" s="210" t="s">
        <v>16</v>
      </c>
      <c r="D72" s="10">
        <v>607823</v>
      </c>
      <c r="E72" s="10">
        <v>1001296</v>
      </c>
      <c r="F72" s="10">
        <f>1001296-40202</f>
        <v>961094</v>
      </c>
      <c r="G72" s="10">
        <v>857153</v>
      </c>
    </row>
    <row r="73" spans="1:7" ht="14.45" customHeight="1">
      <c r="B73" s="209" t="s">
        <v>177</v>
      </c>
      <c r="C73" s="210" t="s">
        <v>75</v>
      </c>
      <c r="D73" s="10">
        <v>161539</v>
      </c>
      <c r="E73" s="10">
        <v>180668</v>
      </c>
      <c r="F73" s="10">
        <v>180668</v>
      </c>
      <c r="G73" s="10">
        <v>138249</v>
      </c>
    </row>
    <row r="74" spans="1:7" ht="14.45" customHeight="1">
      <c r="B74" s="209" t="s">
        <v>241</v>
      </c>
      <c r="C74" s="210" t="s">
        <v>234</v>
      </c>
      <c r="D74" s="10">
        <v>8199</v>
      </c>
      <c r="E74" s="10">
        <v>30344</v>
      </c>
      <c r="F74" s="10">
        <f>30344-4000-10345</f>
        <v>15999</v>
      </c>
      <c r="G74" s="10">
        <v>1</v>
      </c>
    </row>
    <row r="75" spans="1:7" ht="14.45" customHeight="1">
      <c r="B75" s="209" t="s">
        <v>242</v>
      </c>
      <c r="C75" s="210" t="s">
        <v>236</v>
      </c>
      <c r="D75" s="10">
        <v>389116</v>
      </c>
      <c r="E75" s="10">
        <v>134015</v>
      </c>
      <c r="F75" s="10">
        <f>134015-13053</f>
        <v>120962</v>
      </c>
      <c r="G75" s="10">
        <v>138360</v>
      </c>
    </row>
    <row r="76" spans="1:7" ht="14.45" customHeight="1">
      <c r="A76" s="167" t="s">
        <v>5</v>
      </c>
      <c r="B76" s="209">
        <v>48</v>
      </c>
      <c r="C76" s="210" t="s">
        <v>198</v>
      </c>
      <c r="D76" s="5">
        <f t="shared" ref="D76:G76" si="12">SUM(D72:D75)</f>
        <v>1166677</v>
      </c>
      <c r="E76" s="5">
        <f t="shared" si="12"/>
        <v>1346323</v>
      </c>
      <c r="F76" s="5">
        <f t="shared" ref="F76" si="13">SUM(F72:F75)</f>
        <v>1278723</v>
      </c>
      <c r="G76" s="5">
        <f t="shared" si="12"/>
        <v>1133763</v>
      </c>
    </row>
    <row r="77" spans="1:7" ht="8.25" customHeight="1">
      <c r="C77" s="210"/>
      <c r="D77" s="10"/>
      <c r="E77" s="10"/>
      <c r="F77" s="10"/>
      <c r="G77" s="10"/>
    </row>
    <row r="78" spans="1:7" ht="14.45" customHeight="1">
      <c r="B78" s="209">
        <v>49</v>
      </c>
      <c r="C78" s="210" t="s">
        <v>199</v>
      </c>
      <c r="D78" s="9"/>
      <c r="E78" s="9"/>
      <c r="F78" s="9"/>
      <c r="G78" s="10"/>
    </row>
    <row r="79" spans="1:7" ht="14.45" customHeight="1">
      <c r="B79" s="209" t="s">
        <v>336</v>
      </c>
      <c r="C79" s="210" t="s">
        <v>16</v>
      </c>
      <c r="D79" s="10">
        <v>324128</v>
      </c>
      <c r="E79" s="10">
        <v>570469</v>
      </c>
      <c r="F79" s="10">
        <f>570469-50472</f>
        <v>519997</v>
      </c>
      <c r="G79" s="10">
        <v>562813</v>
      </c>
    </row>
    <row r="80" spans="1:7" ht="14.45" customHeight="1">
      <c r="B80" s="209" t="s">
        <v>337</v>
      </c>
      <c r="C80" s="210" t="s">
        <v>75</v>
      </c>
      <c r="D80" s="10">
        <v>60846</v>
      </c>
      <c r="E80" s="10">
        <v>70512</v>
      </c>
      <c r="F80" s="10">
        <v>70512</v>
      </c>
      <c r="G80" s="10">
        <v>68222</v>
      </c>
    </row>
    <row r="81" spans="1:7" ht="14.45" customHeight="1">
      <c r="B81" s="209" t="s">
        <v>338</v>
      </c>
      <c r="C81" s="210" t="s">
        <v>234</v>
      </c>
      <c r="D81" s="10">
        <v>4523</v>
      </c>
      <c r="E81" s="10">
        <v>16630</v>
      </c>
      <c r="F81" s="10">
        <f>16630-3000</f>
        <v>13630</v>
      </c>
      <c r="G81" s="10">
        <v>1</v>
      </c>
    </row>
    <row r="82" spans="1:7" ht="14.45" customHeight="1">
      <c r="B82" s="209" t="s">
        <v>339</v>
      </c>
      <c r="C82" s="210" t="s">
        <v>236</v>
      </c>
      <c r="D82" s="10">
        <v>236103</v>
      </c>
      <c r="E82" s="10">
        <v>73700</v>
      </c>
      <c r="F82" s="10">
        <v>73700</v>
      </c>
      <c r="G82" s="10">
        <v>77352</v>
      </c>
    </row>
    <row r="83" spans="1:7" ht="14.45" customHeight="1">
      <c r="A83" s="167" t="s">
        <v>5</v>
      </c>
      <c r="B83" s="209">
        <v>49</v>
      </c>
      <c r="C83" s="210" t="s">
        <v>199</v>
      </c>
      <c r="D83" s="5">
        <f t="shared" ref="D83:G83" si="14">SUM(D79:D82)</f>
        <v>625600</v>
      </c>
      <c r="E83" s="5">
        <f t="shared" si="14"/>
        <v>731311</v>
      </c>
      <c r="F83" s="5">
        <f t="shared" ref="F83" si="15">SUM(F79:F82)</f>
        <v>677839</v>
      </c>
      <c r="G83" s="5">
        <f t="shared" si="14"/>
        <v>708388</v>
      </c>
    </row>
    <row r="84" spans="1:7" ht="9" customHeight="1">
      <c r="C84" s="210"/>
      <c r="D84" s="10"/>
      <c r="E84" s="10"/>
      <c r="F84" s="10"/>
      <c r="G84" s="10"/>
    </row>
    <row r="85" spans="1:7" ht="14.45" customHeight="1">
      <c r="B85" s="209">
        <v>50</v>
      </c>
      <c r="C85" s="210" t="s">
        <v>204</v>
      </c>
      <c r="D85" s="9"/>
      <c r="E85" s="9"/>
      <c r="F85" s="9"/>
      <c r="G85" s="10"/>
    </row>
    <row r="86" spans="1:7" ht="14.45" customHeight="1">
      <c r="B86" s="209" t="s">
        <v>340</v>
      </c>
      <c r="C86" s="210" t="s">
        <v>16</v>
      </c>
      <c r="D86" s="10">
        <v>216797</v>
      </c>
      <c r="E86" s="10">
        <v>395466</v>
      </c>
      <c r="F86" s="10">
        <v>395466</v>
      </c>
      <c r="G86" s="10">
        <v>355711</v>
      </c>
    </row>
    <row r="87" spans="1:7" ht="14.45" customHeight="1">
      <c r="B87" s="209" t="s">
        <v>341</v>
      </c>
      <c r="C87" s="210" t="s">
        <v>75</v>
      </c>
      <c r="D87" s="10">
        <v>71044</v>
      </c>
      <c r="E87" s="10">
        <v>88731</v>
      </c>
      <c r="F87" s="10">
        <v>88731</v>
      </c>
      <c r="G87" s="10">
        <v>72036</v>
      </c>
    </row>
    <row r="88" spans="1:7" ht="14.45" customHeight="1">
      <c r="B88" s="209" t="s">
        <v>342</v>
      </c>
      <c r="C88" s="210" t="s">
        <v>234</v>
      </c>
      <c r="D88" s="10">
        <v>6981</v>
      </c>
      <c r="E88" s="10">
        <v>11989</v>
      </c>
      <c r="F88" s="10">
        <f>11989-2000</f>
        <v>9989</v>
      </c>
      <c r="G88" s="10">
        <v>1</v>
      </c>
    </row>
    <row r="89" spans="1:7" ht="14.45" customHeight="1">
      <c r="B89" s="209" t="s">
        <v>343</v>
      </c>
      <c r="C89" s="210" t="s">
        <v>236</v>
      </c>
      <c r="D89" s="10">
        <v>163237</v>
      </c>
      <c r="E89" s="10">
        <v>53753</v>
      </c>
      <c r="F89" s="10">
        <v>53753</v>
      </c>
      <c r="G89" s="10">
        <v>50659</v>
      </c>
    </row>
    <row r="90" spans="1:7" ht="14.45" customHeight="1">
      <c r="A90" s="167" t="s">
        <v>5</v>
      </c>
      <c r="B90" s="209">
        <v>50</v>
      </c>
      <c r="C90" s="210" t="s">
        <v>204</v>
      </c>
      <c r="D90" s="5">
        <f t="shared" ref="D90:G90" si="16">SUM(D86:D89)</f>
        <v>458059</v>
      </c>
      <c r="E90" s="5">
        <f t="shared" si="16"/>
        <v>549939</v>
      </c>
      <c r="F90" s="5">
        <f t="shared" si="16"/>
        <v>547939</v>
      </c>
      <c r="G90" s="5">
        <f t="shared" si="16"/>
        <v>478407</v>
      </c>
    </row>
    <row r="91" spans="1:7" ht="14.45" customHeight="1">
      <c r="A91" s="166" t="s">
        <v>5</v>
      </c>
      <c r="B91" s="128">
        <v>63</v>
      </c>
      <c r="C91" s="116" t="s">
        <v>148</v>
      </c>
      <c r="D91" s="12">
        <f t="shared" ref="D91:G91" si="17">D76+D69+D62+D55+D83+D90</f>
        <v>4064178</v>
      </c>
      <c r="E91" s="12">
        <f t="shared" si="17"/>
        <v>4751858</v>
      </c>
      <c r="F91" s="12">
        <f t="shared" si="17"/>
        <v>4535971</v>
      </c>
      <c r="G91" s="12">
        <f t="shared" si="17"/>
        <v>4361093</v>
      </c>
    </row>
    <row r="92" spans="1:7" ht="14.45" customHeight="1">
      <c r="A92" s="166" t="s">
        <v>5</v>
      </c>
      <c r="B92" s="123">
        <v>1.101</v>
      </c>
      <c r="C92" s="124" t="s">
        <v>14</v>
      </c>
      <c r="D92" s="5">
        <f t="shared" ref="D92:G92" si="18">D47+D91</f>
        <v>4109523</v>
      </c>
      <c r="E92" s="5">
        <f t="shared" si="18"/>
        <v>4791858</v>
      </c>
      <c r="F92" s="5">
        <f t="shared" si="18"/>
        <v>4575971</v>
      </c>
      <c r="G92" s="5">
        <f t="shared" si="18"/>
        <v>4441693</v>
      </c>
    </row>
    <row r="93" spans="1:7" ht="9" customHeight="1">
      <c r="A93" s="166"/>
      <c r="B93" s="132"/>
      <c r="C93" s="124"/>
      <c r="D93" s="38"/>
      <c r="E93" s="38"/>
      <c r="F93" s="38"/>
      <c r="G93" s="38"/>
    </row>
    <row r="94" spans="1:7" ht="14.45" customHeight="1">
      <c r="A94" s="166"/>
      <c r="B94" s="123">
        <v>1.107</v>
      </c>
      <c r="C94" s="124" t="s">
        <v>17</v>
      </c>
      <c r="D94" s="38"/>
      <c r="E94" s="38"/>
      <c r="F94" s="38"/>
      <c r="G94" s="55"/>
    </row>
    <row r="95" spans="1:7" ht="14.45" customHeight="1">
      <c r="B95" s="209">
        <v>66</v>
      </c>
      <c r="C95" s="210" t="s">
        <v>18</v>
      </c>
      <c r="D95" s="38"/>
      <c r="E95" s="38"/>
      <c r="F95" s="38"/>
      <c r="G95" s="55"/>
    </row>
    <row r="96" spans="1:7" ht="14.45" customHeight="1">
      <c r="B96" s="65" t="s">
        <v>19</v>
      </c>
      <c r="C96" s="70" t="s">
        <v>16</v>
      </c>
      <c r="D96" s="10">
        <v>13022</v>
      </c>
      <c r="E96" s="10">
        <v>22188</v>
      </c>
      <c r="F96" s="10">
        <v>22188</v>
      </c>
      <c r="G96" s="10">
        <v>23233</v>
      </c>
    </row>
    <row r="97" spans="1:7" ht="14.45" customHeight="1">
      <c r="B97" s="65" t="s">
        <v>157</v>
      </c>
      <c r="C97" s="70" t="s">
        <v>75</v>
      </c>
      <c r="D97" s="10">
        <v>1108</v>
      </c>
      <c r="E97" s="10">
        <v>1746</v>
      </c>
      <c r="F97" s="10">
        <v>1746</v>
      </c>
      <c r="G97" s="10">
        <v>2778</v>
      </c>
    </row>
    <row r="98" spans="1:7" ht="14.45" customHeight="1">
      <c r="B98" s="209" t="s">
        <v>243</v>
      </c>
      <c r="C98" s="210" t="s">
        <v>234</v>
      </c>
      <c r="D98" s="10">
        <v>231</v>
      </c>
      <c r="E98" s="10">
        <v>672</v>
      </c>
      <c r="F98" s="10">
        <v>672</v>
      </c>
      <c r="G98" s="10">
        <v>1</v>
      </c>
    </row>
    <row r="99" spans="1:7" ht="14.45" customHeight="1">
      <c r="A99" s="166"/>
      <c r="B99" s="128" t="s">
        <v>244</v>
      </c>
      <c r="C99" s="116" t="s">
        <v>236</v>
      </c>
      <c r="D99" s="10">
        <v>9166</v>
      </c>
      <c r="E99" s="10">
        <v>3007</v>
      </c>
      <c r="F99" s="10">
        <v>3007</v>
      </c>
      <c r="G99" s="10">
        <v>3193</v>
      </c>
    </row>
    <row r="100" spans="1:7" s="85" customFormat="1" ht="14.45" customHeight="1">
      <c r="A100" s="166"/>
      <c r="B100" s="164" t="s">
        <v>20</v>
      </c>
      <c r="C100" s="115" t="s">
        <v>245</v>
      </c>
      <c r="D100" s="26">
        <v>12</v>
      </c>
      <c r="E100" s="10">
        <v>12</v>
      </c>
      <c r="F100" s="10">
        <v>12</v>
      </c>
      <c r="G100" s="10">
        <v>12</v>
      </c>
    </row>
    <row r="101" spans="1:7" ht="14.45" customHeight="1">
      <c r="A101" s="170"/>
      <c r="B101" s="228" t="s">
        <v>21</v>
      </c>
      <c r="C101" s="212" t="s">
        <v>688</v>
      </c>
      <c r="D101" s="12">
        <v>500</v>
      </c>
      <c r="E101" s="12">
        <v>500</v>
      </c>
      <c r="F101" s="12">
        <v>500</v>
      </c>
      <c r="G101" s="12">
        <v>500</v>
      </c>
    </row>
    <row r="102" spans="1:7" s="85" customFormat="1" ht="14.45" customHeight="1">
      <c r="A102" s="166"/>
      <c r="B102" s="164"/>
      <c r="C102" s="115"/>
      <c r="D102" s="10"/>
      <c r="E102" s="10"/>
      <c r="F102" s="10"/>
      <c r="G102" s="10"/>
    </row>
    <row r="103" spans="1:7" s="85" customFormat="1" ht="14.45" customHeight="1">
      <c r="A103" s="166"/>
      <c r="B103" s="128">
        <v>46</v>
      </c>
      <c r="C103" s="115" t="s">
        <v>196</v>
      </c>
      <c r="D103" s="10"/>
      <c r="E103" s="10"/>
      <c r="F103" s="10"/>
      <c r="G103" s="10"/>
    </row>
    <row r="104" spans="1:7" s="85" customFormat="1" ht="14.45" customHeight="1">
      <c r="A104" s="166"/>
      <c r="B104" s="164" t="s">
        <v>352</v>
      </c>
      <c r="C104" s="115" t="s">
        <v>16</v>
      </c>
      <c r="D104" s="10">
        <v>8408</v>
      </c>
      <c r="E104" s="10">
        <v>16876</v>
      </c>
      <c r="F104" s="10">
        <v>16876</v>
      </c>
      <c r="G104" s="10">
        <v>18833</v>
      </c>
    </row>
    <row r="105" spans="1:7" ht="14.45" customHeight="1">
      <c r="A105" s="166"/>
      <c r="B105" s="164" t="s">
        <v>353</v>
      </c>
      <c r="C105" s="115" t="s">
        <v>75</v>
      </c>
      <c r="D105" s="10">
        <v>899</v>
      </c>
      <c r="E105" s="10">
        <v>363</v>
      </c>
      <c r="F105" s="10">
        <v>363</v>
      </c>
      <c r="G105" s="10">
        <v>126</v>
      </c>
    </row>
    <row r="106" spans="1:7" ht="14.45" customHeight="1">
      <c r="B106" s="209" t="s">
        <v>354</v>
      </c>
      <c r="C106" s="210" t="s">
        <v>234</v>
      </c>
      <c r="D106" s="10">
        <v>186</v>
      </c>
      <c r="E106" s="10">
        <v>511</v>
      </c>
      <c r="F106" s="10">
        <v>511</v>
      </c>
      <c r="G106" s="10">
        <v>1</v>
      </c>
    </row>
    <row r="107" spans="1:7" ht="14.45" customHeight="1">
      <c r="B107" s="209" t="s">
        <v>355</v>
      </c>
      <c r="C107" s="210" t="s">
        <v>236</v>
      </c>
      <c r="D107" s="10">
        <v>6941</v>
      </c>
      <c r="E107" s="10">
        <v>2286</v>
      </c>
      <c r="F107" s="10">
        <v>2286</v>
      </c>
      <c r="G107" s="10">
        <v>2554</v>
      </c>
    </row>
    <row r="108" spans="1:7" ht="14.45" customHeight="1">
      <c r="B108" s="209" t="s">
        <v>451</v>
      </c>
      <c r="C108" s="70" t="s">
        <v>688</v>
      </c>
      <c r="D108" s="10">
        <v>500</v>
      </c>
      <c r="E108" s="10">
        <v>500</v>
      </c>
      <c r="F108" s="10">
        <v>500</v>
      </c>
      <c r="G108" s="10">
        <v>500</v>
      </c>
    </row>
    <row r="109" spans="1:7" ht="14.45" customHeight="1">
      <c r="A109" s="167" t="s">
        <v>5</v>
      </c>
      <c r="B109" s="209">
        <v>46</v>
      </c>
      <c r="C109" s="70" t="s">
        <v>196</v>
      </c>
      <c r="D109" s="5">
        <f t="shared" ref="D109:E109" si="19">SUM(D104:D108)</f>
        <v>16934</v>
      </c>
      <c r="E109" s="5">
        <f t="shared" si="19"/>
        <v>20536</v>
      </c>
      <c r="F109" s="5">
        <f t="shared" ref="F109" si="20">SUM(F104:F108)</f>
        <v>20536</v>
      </c>
      <c r="G109" s="5">
        <f>SUM(G104:G108)</f>
        <v>22014</v>
      </c>
    </row>
    <row r="110" spans="1:7" ht="15" customHeight="1">
      <c r="B110" s="65"/>
      <c r="C110" s="70"/>
      <c r="D110" s="10"/>
      <c r="E110" s="10"/>
      <c r="F110" s="10"/>
      <c r="G110" s="10"/>
    </row>
    <row r="111" spans="1:7" ht="14.45" customHeight="1">
      <c r="B111" s="209">
        <v>48</v>
      </c>
      <c r="C111" s="70" t="s">
        <v>198</v>
      </c>
      <c r="D111" s="10"/>
      <c r="E111" s="10"/>
      <c r="F111" s="10"/>
      <c r="G111" s="10"/>
    </row>
    <row r="112" spans="1:7" ht="14.45" customHeight="1">
      <c r="B112" s="65" t="s">
        <v>356</v>
      </c>
      <c r="C112" s="70" t="s">
        <v>16</v>
      </c>
      <c r="D112" s="10">
        <v>7932</v>
      </c>
      <c r="E112" s="10">
        <v>14310</v>
      </c>
      <c r="F112" s="10">
        <v>14310</v>
      </c>
      <c r="G112" s="10">
        <v>13628</v>
      </c>
    </row>
    <row r="113" spans="1:7" ht="14.45" customHeight="1">
      <c r="B113" s="65" t="s">
        <v>357</v>
      </c>
      <c r="C113" s="70" t="s">
        <v>75</v>
      </c>
      <c r="D113" s="10">
        <v>468</v>
      </c>
      <c r="E113" s="10">
        <v>1764</v>
      </c>
      <c r="F113" s="10">
        <v>1764</v>
      </c>
      <c r="G113" s="10">
        <v>1620</v>
      </c>
    </row>
    <row r="114" spans="1:7" ht="14.45" customHeight="1">
      <c r="B114" s="209" t="s">
        <v>358</v>
      </c>
      <c r="C114" s="210" t="s">
        <v>234</v>
      </c>
      <c r="D114" s="10">
        <v>41</v>
      </c>
      <c r="E114" s="10">
        <v>433</v>
      </c>
      <c r="F114" s="10">
        <v>433</v>
      </c>
      <c r="G114" s="10">
        <v>1</v>
      </c>
    </row>
    <row r="115" spans="1:7" ht="14.45" customHeight="1">
      <c r="B115" s="209" t="s">
        <v>359</v>
      </c>
      <c r="C115" s="210" t="s">
        <v>236</v>
      </c>
      <c r="D115" s="10">
        <v>6782</v>
      </c>
      <c r="E115" s="10">
        <v>1944</v>
      </c>
      <c r="F115" s="10">
        <v>1944</v>
      </c>
      <c r="G115" s="10">
        <v>1844</v>
      </c>
    </row>
    <row r="116" spans="1:7" ht="14.45" customHeight="1">
      <c r="B116" s="209" t="s">
        <v>452</v>
      </c>
      <c r="C116" s="70" t="s">
        <v>688</v>
      </c>
      <c r="D116" s="10">
        <v>500</v>
      </c>
      <c r="E116" s="10">
        <v>500</v>
      </c>
      <c r="F116" s="10">
        <v>500</v>
      </c>
      <c r="G116" s="10">
        <v>500</v>
      </c>
    </row>
    <row r="117" spans="1:7" ht="14.45" customHeight="1">
      <c r="A117" s="167" t="s">
        <v>5</v>
      </c>
      <c r="B117" s="209">
        <v>48</v>
      </c>
      <c r="C117" s="70" t="s">
        <v>198</v>
      </c>
      <c r="D117" s="5">
        <f t="shared" ref="D117:G117" si="21">SUM(D112:D116)</f>
        <v>15723</v>
      </c>
      <c r="E117" s="5">
        <f t="shared" si="21"/>
        <v>18951</v>
      </c>
      <c r="F117" s="5">
        <f t="shared" si="21"/>
        <v>18951</v>
      </c>
      <c r="G117" s="5">
        <f t="shared" si="21"/>
        <v>17593</v>
      </c>
    </row>
    <row r="118" spans="1:7" ht="14.45" customHeight="1">
      <c r="A118" s="167" t="s">
        <v>5</v>
      </c>
      <c r="B118" s="209">
        <v>66</v>
      </c>
      <c r="C118" s="210" t="s">
        <v>18</v>
      </c>
      <c r="D118" s="12">
        <f t="shared" ref="D118:G118" si="22">SUM(D96:D101)+D109+D117</f>
        <v>56696</v>
      </c>
      <c r="E118" s="12">
        <f t="shared" si="22"/>
        <v>67612</v>
      </c>
      <c r="F118" s="12">
        <f t="shared" si="22"/>
        <v>67612</v>
      </c>
      <c r="G118" s="12">
        <f t="shared" si="22"/>
        <v>69324</v>
      </c>
    </row>
    <row r="119" spans="1:7" ht="12.75" customHeight="1">
      <c r="C119" s="210"/>
      <c r="D119" s="10"/>
      <c r="E119" s="10"/>
      <c r="F119" s="10"/>
      <c r="G119" s="23"/>
    </row>
    <row r="120" spans="1:7" ht="12.75" customHeight="1">
      <c r="B120" s="209">
        <v>67</v>
      </c>
      <c r="C120" s="211" t="s">
        <v>22</v>
      </c>
      <c r="D120" s="38"/>
      <c r="E120" s="38"/>
      <c r="F120" s="38"/>
      <c r="G120" s="55"/>
    </row>
    <row r="121" spans="1:7" ht="15" customHeight="1">
      <c r="A121" s="166"/>
      <c r="B121" s="164" t="s">
        <v>23</v>
      </c>
      <c r="C121" s="115" t="s">
        <v>16</v>
      </c>
      <c r="D121" s="10">
        <v>30586</v>
      </c>
      <c r="E121" s="10">
        <v>52253</v>
      </c>
      <c r="F121" s="10">
        <v>52253</v>
      </c>
      <c r="G121" s="10">
        <v>53980</v>
      </c>
    </row>
    <row r="122" spans="1:7" ht="15" customHeight="1">
      <c r="A122" s="166"/>
      <c r="B122" s="164" t="s">
        <v>158</v>
      </c>
      <c r="C122" s="115" t="s">
        <v>75</v>
      </c>
      <c r="D122" s="10">
        <v>1488</v>
      </c>
      <c r="E122" s="10">
        <v>2507</v>
      </c>
      <c r="F122" s="10">
        <v>2507</v>
      </c>
      <c r="G122" s="10">
        <v>1560</v>
      </c>
    </row>
    <row r="123" spans="1:7" ht="15" customHeight="1">
      <c r="A123" s="166"/>
      <c r="B123" s="128" t="s">
        <v>247</v>
      </c>
      <c r="C123" s="116" t="s">
        <v>234</v>
      </c>
      <c r="D123" s="10">
        <v>997</v>
      </c>
      <c r="E123" s="10">
        <v>1584</v>
      </c>
      <c r="F123" s="10">
        <v>1584</v>
      </c>
      <c r="G123" s="10">
        <v>1</v>
      </c>
    </row>
    <row r="124" spans="1:7" ht="15" customHeight="1">
      <c r="B124" s="209" t="s">
        <v>248</v>
      </c>
      <c r="C124" s="210" t="s">
        <v>236</v>
      </c>
      <c r="D124" s="10">
        <v>23749</v>
      </c>
      <c r="E124" s="10">
        <v>6632</v>
      </c>
      <c r="F124" s="10">
        <v>6632</v>
      </c>
      <c r="G124" s="10">
        <v>7151</v>
      </c>
    </row>
    <row r="125" spans="1:7" ht="15" customHeight="1">
      <c r="B125" s="65" t="s">
        <v>24</v>
      </c>
      <c r="C125" s="70" t="s">
        <v>245</v>
      </c>
      <c r="D125" s="10">
        <v>116</v>
      </c>
      <c r="E125" s="10">
        <v>50</v>
      </c>
      <c r="F125" s="10">
        <v>50</v>
      </c>
      <c r="G125" s="10">
        <v>50</v>
      </c>
    </row>
    <row r="126" spans="1:7" ht="15" customHeight="1">
      <c r="B126" s="65" t="s">
        <v>25</v>
      </c>
      <c r="C126" s="70" t="s">
        <v>688</v>
      </c>
      <c r="D126" s="19">
        <v>241</v>
      </c>
      <c r="E126" s="19">
        <v>218</v>
      </c>
      <c r="F126" s="19">
        <v>218</v>
      </c>
      <c r="G126" s="19">
        <v>218</v>
      </c>
    </row>
    <row r="127" spans="1:7" ht="15" customHeight="1">
      <c r="B127" s="65" t="s">
        <v>249</v>
      </c>
      <c r="C127" s="70" t="s">
        <v>246</v>
      </c>
      <c r="D127" s="19">
        <v>171</v>
      </c>
      <c r="E127" s="19">
        <v>262</v>
      </c>
      <c r="F127" s="19">
        <v>262</v>
      </c>
      <c r="G127" s="19">
        <v>262</v>
      </c>
    </row>
    <row r="128" spans="1:7" ht="15" customHeight="1">
      <c r="B128" s="65" t="s">
        <v>360</v>
      </c>
      <c r="C128" s="70" t="s">
        <v>361</v>
      </c>
      <c r="D128" s="19">
        <v>49</v>
      </c>
      <c r="E128" s="19">
        <v>52</v>
      </c>
      <c r="F128" s="19">
        <v>52</v>
      </c>
      <c r="G128" s="19">
        <v>52</v>
      </c>
    </row>
    <row r="129" spans="1:7">
      <c r="B129" s="65" t="s">
        <v>250</v>
      </c>
      <c r="C129" s="70" t="s">
        <v>251</v>
      </c>
      <c r="D129" s="19">
        <v>12476</v>
      </c>
      <c r="E129" s="19">
        <v>22500</v>
      </c>
      <c r="F129" s="19">
        <v>22500</v>
      </c>
      <c r="G129" s="19">
        <v>22500</v>
      </c>
    </row>
    <row r="130" spans="1:7" ht="12.75" customHeight="1">
      <c r="A130" s="167" t="s">
        <v>5</v>
      </c>
      <c r="B130" s="209">
        <v>67</v>
      </c>
      <c r="C130" s="211" t="s">
        <v>22</v>
      </c>
      <c r="D130" s="5">
        <f t="shared" ref="D130:G130" si="23">SUM(D121:D129)</f>
        <v>69873</v>
      </c>
      <c r="E130" s="5">
        <f t="shared" si="23"/>
        <v>86058</v>
      </c>
      <c r="F130" s="5">
        <f t="shared" ref="F130" si="24">SUM(F121:F129)</f>
        <v>86058</v>
      </c>
      <c r="G130" s="5">
        <f t="shared" si="23"/>
        <v>85774</v>
      </c>
    </row>
    <row r="131" spans="1:7" ht="12.75" customHeight="1">
      <c r="A131" s="167" t="s">
        <v>5</v>
      </c>
      <c r="B131" s="64">
        <v>1.107</v>
      </c>
      <c r="C131" s="49" t="s">
        <v>17</v>
      </c>
      <c r="D131" s="5">
        <f t="shared" ref="D131:G131" si="25">D130+D118</f>
        <v>126569</v>
      </c>
      <c r="E131" s="5">
        <f t="shared" si="25"/>
        <v>153670</v>
      </c>
      <c r="F131" s="5">
        <f t="shared" si="25"/>
        <v>153670</v>
      </c>
      <c r="G131" s="5">
        <f t="shared" si="25"/>
        <v>155098</v>
      </c>
    </row>
    <row r="132" spans="1:7" ht="8.25" customHeight="1">
      <c r="B132" s="62"/>
      <c r="C132" s="49"/>
      <c r="D132" s="38"/>
      <c r="E132" s="38"/>
      <c r="F132" s="38"/>
      <c r="G132" s="55"/>
    </row>
    <row r="133" spans="1:7" ht="12.75" customHeight="1">
      <c r="B133" s="64">
        <v>1.1080000000000001</v>
      </c>
      <c r="C133" s="49" t="s">
        <v>26</v>
      </c>
      <c r="D133" s="38"/>
      <c r="E133" s="38"/>
      <c r="F133" s="38"/>
      <c r="G133" s="55"/>
    </row>
    <row r="134" spans="1:7">
      <c r="B134" s="57" t="s">
        <v>253</v>
      </c>
      <c r="C134" s="54" t="s">
        <v>230</v>
      </c>
      <c r="D134" s="31">
        <v>42602</v>
      </c>
      <c r="E134" s="31">
        <v>35000</v>
      </c>
      <c r="F134" s="31">
        <v>35000</v>
      </c>
      <c r="G134" s="31">
        <v>35000</v>
      </c>
    </row>
    <row r="135" spans="1:7">
      <c r="B135" s="57" t="s">
        <v>254</v>
      </c>
      <c r="C135" s="54" t="s">
        <v>251</v>
      </c>
      <c r="D135" s="31">
        <v>11460</v>
      </c>
      <c r="E135" s="31">
        <v>15000</v>
      </c>
      <c r="F135" s="31">
        <v>15000</v>
      </c>
      <c r="G135" s="31">
        <v>15000</v>
      </c>
    </row>
    <row r="136" spans="1:7" ht="12.75" customHeight="1">
      <c r="A136" s="166" t="s">
        <v>5</v>
      </c>
      <c r="B136" s="123">
        <v>1.1080000000000001</v>
      </c>
      <c r="C136" s="124" t="s">
        <v>26</v>
      </c>
      <c r="D136" s="5">
        <f t="shared" ref="D136:G136" si="26">SUM(D134:D135)</f>
        <v>54062</v>
      </c>
      <c r="E136" s="5">
        <f t="shared" si="26"/>
        <v>50000</v>
      </c>
      <c r="F136" s="5">
        <f t="shared" si="26"/>
        <v>50000</v>
      </c>
      <c r="G136" s="5">
        <f t="shared" si="26"/>
        <v>50000</v>
      </c>
    </row>
    <row r="137" spans="1:7" ht="7.5" customHeight="1">
      <c r="A137" s="166"/>
      <c r="B137" s="123"/>
      <c r="C137" s="124"/>
      <c r="D137" s="10"/>
      <c r="E137" s="10"/>
      <c r="F137" s="10"/>
      <c r="G137" s="10"/>
    </row>
    <row r="138" spans="1:7" ht="25.5" customHeight="1">
      <c r="A138" s="166"/>
      <c r="B138" s="123">
        <v>1.1120000000000001</v>
      </c>
      <c r="C138" s="124" t="s">
        <v>372</v>
      </c>
      <c r="D138" s="10"/>
      <c r="E138" s="10"/>
      <c r="F138" s="10"/>
      <c r="G138" s="10"/>
    </row>
    <row r="139" spans="1:7" ht="14.1" customHeight="1">
      <c r="B139" s="209">
        <v>28</v>
      </c>
      <c r="C139" s="116" t="s">
        <v>661</v>
      </c>
      <c r="D139" s="10"/>
      <c r="E139" s="10"/>
      <c r="F139" s="10"/>
      <c r="G139" s="10"/>
    </row>
    <row r="140" spans="1:7" s="85" customFormat="1" ht="14.1" customHeight="1">
      <c r="A140" s="166"/>
      <c r="B140" s="128" t="s">
        <v>427</v>
      </c>
      <c r="C140" s="116" t="s">
        <v>251</v>
      </c>
      <c r="D140" s="10">
        <v>23934</v>
      </c>
      <c r="E140" s="10">
        <v>24034</v>
      </c>
      <c r="F140" s="10">
        <v>24034</v>
      </c>
      <c r="G140" s="10">
        <v>23746</v>
      </c>
    </row>
    <row r="141" spans="1:7" ht="14.1" customHeight="1">
      <c r="B141" s="209" t="s">
        <v>126</v>
      </c>
      <c r="C141" s="70" t="s">
        <v>423</v>
      </c>
      <c r="D141" s="10">
        <v>42379</v>
      </c>
      <c r="E141" s="31">
        <v>51717</v>
      </c>
      <c r="F141" s="31">
        <v>51717</v>
      </c>
      <c r="G141" s="9">
        <v>0</v>
      </c>
    </row>
    <row r="142" spans="1:7" ht="14.1" customHeight="1">
      <c r="A142" s="166"/>
      <c r="B142" s="128" t="s">
        <v>132</v>
      </c>
      <c r="C142" s="115" t="s">
        <v>424</v>
      </c>
      <c r="D142" s="10">
        <v>4139</v>
      </c>
      <c r="E142" s="10">
        <v>5141</v>
      </c>
      <c r="F142" s="10">
        <v>5141</v>
      </c>
      <c r="G142" s="9">
        <v>0</v>
      </c>
    </row>
    <row r="143" spans="1:7" ht="9" customHeight="1">
      <c r="A143" s="166"/>
      <c r="B143" s="128"/>
      <c r="C143" s="115"/>
      <c r="D143" s="10"/>
      <c r="E143" s="10"/>
      <c r="F143" s="10"/>
      <c r="G143" s="71"/>
    </row>
    <row r="144" spans="1:7" s="85" customFormat="1" ht="14.1" customHeight="1">
      <c r="A144" s="166"/>
      <c r="B144" s="128">
        <v>61</v>
      </c>
      <c r="C144" s="70" t="s">
        <v>423</v>
      </c>
      <c r="D144" s="10"/>
      <c r="E144" s="10"/>
      <c r="F144" s="10"/>
      <c r="G144" s="71"/>
    </row>
    <row r="145" spans="1:7" s="85" customFormat="1" ht="14.1" customHeight="1">
      <c r="A145" s="166"/>
      <c r="B145" s="128" t="s">
        <v>580</v>
      </c>
      <c r="C145" s="115" t="s">
        <v>251</v>
      </c>
      <c r="D145" s="9">
        <v>0</v>
      </c>
      <c r="E145" s="9">
        <v>0</v>
      </c>
      <c r="F145" s="9">
        <v>0</v>
      </c>
      <c r="G145" s="71">
        <v>51410</v>
      </c>
    </row>
    <row r="146" spans="1:7" s="85" customFormat="1" ht="14.1" customHeight="1">
      <c r="A146" s="166" t="s">
        <v>5</v>
      </c>
      <c r="B146" s="128">
        <v>61</v>
      </c>
      <c r="C146" s="70" t="s">
        <v>423</v>
      </c>
      <c r="D146" s="4">
        <f>D145</f>
        <v>0</v>
      </c>
      <c r="E146" s="4">
        <f t="shared" ref="E146:G146" si="27">E145</f>
        <v>0</v>
      </c>
      <c r="F146" s="4">
        <f t="shared" si="27"/>
        <v>0</v>
      </c>
      <c r="G146" s="5">
        <f t="shared" si="27"/>
        <v>51410</v>
      </c>
    </row>
    <row r="147" spans="1:7" s="85" customFormat="1" ht="9" customHeight="1">
      <c r="A147" s="166"/>
      <c r="B147" s="128"/>
      <c r="C147" s="115"/>
      <c r="D147" s="10"/>
      <c r="E147" s="10"/>
      <c r="F147" s="10"/>
      <c r="G147" s="71"/>
    </row>
    <row r="148" spans="1:7" s="85" customFormat="1" ht="14.1" customHeight="1">
      <c r="A148" s="166"/>
      <c r="B148" s="128">
        <v>62</v>
      </c>
      <c r="C148" s="70" t="s">
        <v>424</v>
      </c>
      <c r="D148" s="10"/>
      <c r="E148" s="10"/>
      <c r="F148" s="10"/>
      <c r="G148" s="71"/>
    </row>
    <row r="149" spans="1:7" s="85" customFormat="1" ht="14.1" customHeight="1">
      <c r="A149" s="166"/>
      <c r="B149" s="128" t="s">
        <v>581</v>
      </c>
      <c r="C149" s="115" t="s">
        <v>251</v>
      </c>
      <c r="D149" s="9">
        <v>0</v>
      </c>
      <c r="E149" s="9">
        <v>0</v>
      </c>
      <c r="F149" s="9">
        <v>0</v>
      </c>
      <c r="G149" s="71">
        <v>5140</v>
      </c>
    </row>
    <row r="150" spans="1:7" s="85" customFormat="1" ht="14.1" customHeight="1">
      <c r="A150" s="170" t="s">
        <v>5</v>
      </c>
      <c r="B150" s="67">
        <v>62</v>
      </c>
      <c r="C150" s="212" t="s">
        <v>424</v>
      </c>
      <c r="D150" s="4">
        <f>D149</f>
        <v>0</v>
      </c>
      <c r="E150" s="4">
        <f t="shared" ref="E150" si="28">E149</f>
        <v>0</v>
      </c>
      <c r="F150" s="4">
        <f t="shared" ref="F150" si="29">F149</f>
        <v>0</v>
      </c>
      <c r="G150" s="5">
        <f t="shared" ref="G150" si="30">G149</f>
        <v>5140</v>
      </c>
    </row>
    <row r="151" spans="1:7" s="85" customFormat="1" ht="14.1" customHeight="1">
      <c r="A151" s="166" t="s">
        <v>5</v>
      </c>
      <c r="B151" s="128">
        <v>28</v>
      </c>
      <c r="C151" s="210" t="s">
        <v>372</v>
      </c>
      <c r="D151" s="12">
        <f>SUM(D140:D142)+D146+D150</f>
        <v>70452</v>
      </c>
      <c r="E151" s="12">
        <f t="shared" ref="E151:G151" si="31">SUM(E140:E142)+E146+E150</f>
        <v>80892</v>
      </c>
      <c r="F151" s="12">
        <f t="shared" si="31"/>
        <v>80892</v>
      </c>
      <c r="G151" s="12">
        <f t="shared" si="31"/>
        <v>80296</v>
      </c>
    </row>
    <row r="152" spans="1:7" ht="25.5" customHeight="1">
      <c r="A152" s="166" t="s">
        <v>5</v>
      </c>
      <c r="B152" s="123">
        <v>1.1120000000000001</v>
      </c>
      <c r="C152" s="124" t="s">
        <v>372</v>
      </c>
      <c r="D152" s="12">
        <f t="shared" ref="D152:G152" si="32">D151</f>
        <v>70452</v>
      </c>
      <c r="E152" s="12">
        <f t="shared" si="32"/>
        <v>80892</v>
      </c>
      <c r="F152" s="12">
        <f t="shared" ref="F152" si="33">F151</f>
        <v>80892</v>
      </c>
      <c r="G152" s="12">
        <f t="shared" si="32"/>
        <v>80296</v>
      </c>
    </row>
    <row r="153" spans="1:7" ht="14.1" customHeight="1">
      <c r="A153" s="166"/>
      <c r="B153" s="123"/>
      <c r="C153" s="124"/>
      <c r="D153" s="10"/>
      <c r="E153" s="10"/>
      <c r="F153" s="10"/>
      <c r="G153" s="10"/>
    </row>
    <row r="154" spans="1:7" ht="14.1" customHeight="1">
      <c r="A154" s="166"/>
      <c r="B154" s="123">
        <v>1.113</v>
      </c>
      <c r="C154" s="124" t="s">
        <v>149</v>
      </c>
      <c r="D154" s="10"/>
      <c r="E154" s="10"/>
      <c r="F154" s="10"/>
      <c r="G154" s="10"/>
    </row>
    <row r="155" spans="1:7" ht="14.1" customHeight="1">
      <c r="B155" s="209">
        <v>29</v>
      </c>
      <c r="C155" s="210" t="s">
        <v>127</v>
      </c>
      <c r="D155" s="10"/>
      <c r="E155" s="10"/>
      <c r="F155" s="10"/>
      <c r="G155" s="10"/>
    </row>
    <row r="156" spans="1:7" s="85" customFormat="1" ht="14.1" customHeight="1">
      <c r="A156" s="166"/>
      <c r="B156" s="153" t="s">
        <v>192</v>
      </c>
      <c r="C156" s="130" t="s">
        <v>283</v>
      </c>
      <c r="D156" s="10">
        <v>16943</v>
      </c>
      <c r="E156" s="10">
        <v>22140</v>
      </c>
      <c r="F156" s="10">
        <f>22140-14760</f>
        <v>7380</v>
      </c>
      <c r="G156" s="9">
        <v>0</v>
      </c>
    </row>
    <row r="157" spans="1:7" ht="14.1" customHeight="1">
      <c r="B157" s="209" t="s">
        <v>128</v>
      </c>
      <c r="C157" s="70" t="s">
        <v>150</v>
      </c>
      <c r="D157" s="10">
        <v>664341</v>
      </c>
      <c r="E157" s="31">
        <v>693966</v>
      </c>
      <c r="F157" s="10">
        <f>693966-402270</f>
        <v>291696</v>
      </c>
      <c r="G157" s="9">
        <v>0</v>
      </c>
    </row>
    <row r="158" spans="1:7" ht="14.1" customHeight="1">
      <c r="B158" s="209" t="s">
        <v>131</v>
      </c>
      <c r="C158" s="70" t="s">
        <v>151</v>
      </c>
      <c r="D158" s="10">
        <v>64044</v>
      </c>
      <c r="E158" s="10">
        <v>29045</v>
      </c>
      <c r="F158" s="10">
        <v>29045</v>
      </c>
      <c r="G158" s="9">
        <v>0</v>
      </c>
    </row>
    <row r="159" spans="1:7" ht="14.1" customHeight="1">
      <c r="C159" s="70"/>
      <c r="D159" s="10"/>
      <c r="E159" s="10"/>
      <c r="F159" s="10"/>
      <c r="G159" s="71"/>
    </row>
    <row r="160" spans="1:7" s="85" customFormat="1" ht="14.1" customHeight="1">
      <c r="A160" s="166"/>
      <c r="B160" s="128">
        <v>63</v>
      </c>
      <c r="C160" s="70" t="s">
        <v>150</v>
      </c>
      <c r="D160" s="10"/>
      <c r="E160" s="10"/>
      <c r="F160" s="10"/>
      <c r="G160" s="71"/>
    </row>
    <row r="161" spans="1:7" s="85" customFormat="1" ht="14.1" customHeight="1">
      <c r="A161" s="166"/>
      <c r="B161" s="128" t="s">
        <v>582</v>
      </c>
      <c r="C161" s="115" t="s">
        <v>251</v>
      </c>
      <c r="D161" s="9">
        <v>0</v>
      </c>
      <c r="E161" s="9">
        <v>0</v>
      </c>
      <c r="F161" s="9">
        <v>0</v>
      </c>
      <c r="G161" s="71">
        <v>572810</v>
      </c>
    </row>
    <row r="162" spans="1:7" s="85" customFormat="1" ht="14.1" customHeight="1">
      <c r="A162" s="166" t="s">
        <v>5</v>
      </c>
      <c r="B162" s="128">
        <v>63</v>
      </c>
      <c r="C162" s="70" t="s">
        <v>150</v>
      </c>
      <c r="D162" s="4">
        <f>D161</f>
        <v>0</v>
      </c>
      <c r="E162" s="4">
        <f t="shared" ref="E162:G162" si="34">E161</f>
        <v>0</v>
      </c>
      <c r="F162" s="4">
        <f t="shared" si="34"/>
        <v>0</v>
      </c>
      <c r="G162" s="5">
        <f t="shared" si="34"/>
        <v>572810</v>
      </c>
    </row>
    <row r="163" spans="1:7" s="85" customFormat="1" ht="14.1" customHeight="1">
      <c r="A163" s="166"/>
      <c r="B163" s="128"/>
      <c r="C163" s="115"/>
      <c r="D163" s="10"/>
      <c r="E163" s="10"/>
      <c r="F163" s="10"/>
      <c r="G163" s="71"/>
    </row>
    <row r="164" spans="1:7" s="85" customFormat="1" ht="14.1" customHeight="1">
      <c r="A164" s="166"/>
      <c r="B164" s="128">
        <v>64</v>
      </c>
      <c r="C164" s="70" t="s">
        <v>151</v>
      </c>
      <c r="D164" s="10"/>
      <c r="E164" s="10"/>
      <c r="F164" s="10"/>
      <c r="G164" s="71"/>
    </row>
    <row r="165" spans="1:7" s="85" customFormat="1" ht="14.1" customHeight="1">
      <c r="A165" s="166"/>
      <c r="B165" s="128" t="s">
        <v>583</v>
      </c>
      <c r="C165" s="115" t="s">
        <v>251</v>
      </c>
      <c r="D165" s="9">
        <v>0</v>
      </c>
      <c r="E165" s="9">
        <v>0</v>
      </c>
      <c r="F165" s="9">
        <v>0</v>
      </c>
      <c r="G165" s="71">
        <v>39858</v>
      </c>
    </row>
    <row r="166" spans="1:7" s="85" customFormat="1" ht="14.1" customHeight="1">
      <c r="A166" s="166" t="s">
        <v>5</v>
      </c>
      <c r="B166" s="128">
        <v>64</v>
      </c>
      <c r="C166" s="70" t="s">
        <v>151</v>
      </c>
      <c r="D166" s="4">
        <f>D165</f>
        <v>0</v>
      </c>
      <c r="E166" s="4">
        <f t="shared" ref="E166:G166" si="35">E165</f>
        <v>0</v>
      </c>
      <c r="F166" s="4">
        <f t="shared" si="35"/>
        <v>0</v>
      </c>
      <c r="G166" s="5">
        <f t="shared" si="35"/>
        <v>39858</v>
      </c>
    </row>
    <row r="167" spans="1:7" s="85" customFormat="1" ht="14.1" customHeight="1">
      <c r="A167" s="166" t="s">
        <v>5</v>
      </c>
      <c r="B167" s="128">
        <v>29</v>
      </c>
      <c r="C167" s="116" t="s">
        <v>127</v>
      </c>
      <c r="D167" s="12">
        <f>SUM(D156:D158)+D162+D166</f>
        <v>745328</v>
      </c>
      <c r="E167" s="12">
        <f t="shared" ref="E167:F167" si="36">SUM(E156:E158)+E162+E166</f>
        <v>745151</v>
      </c>
      <c r="F167" s="12">
        <f t="shared" si="36"/>
        <v>328121</v>
      </c>
      <c r="G167" s="12">
        <f>SUM(G156:G158)+G162+G166</f>
        <v>612668</v>
      </c>
    </row>
    <row r="168" spans="1:7" ht="14.1" customHeight="1">
      <c r="A168" s="167" t="s">
        <v>5</v>
      </c>
      <c r="B168" s="64">
        <v>1.113</v>
      </c>
      <c r="C168" s="49" t="s">
        <v>149</v>
      </c>
      <c r="D168" s="12">
        <f>D167</f>
        <v>745328</v>
      </c>
      <c r="E168" s="12">
        <f t="shared" ref="E168:G168" si="37">E167</f>
        <v>745151</v>
      </c>
      <c r="F168" s="12">
        <f t="shared" ref="F168" si="38">F167</f>
        <v>328121</v>
      </c>
      <c r="G168" s="12">
        <f t="shared" si="37"/>
        <v>612668</v>
      </c>
    </row>
    <row r="169" spans="1:7" ht="14.1" customHeight="1">
      <c r="C169" s="210"/>
      <c r="D169" s="10"/>
      <c r="E169" s="10"/>
      <c r="F169" s="10"/>
      <c r="G169" s="10"/>
    </row>
    <row r="170" spans="1:7" ht="15" customHeight="1">
      <c r="B170" s="74" t="s">
        <v>221</v>
      </c>
      <c r="C170" s="75" t="s">
        <v>215</v>
      </c>
      <c r="D170" s="10"/>
      <c r="E170" s="10"/>
      <c r="F170" s="10"/>
      <c r="G170" s="10"/>
    </row>
    <row r="171" spans="1:7" ht="14.1" customHeight="1">
      <c r="B171" s="209">
        <v>28</v>
      </c>
      <c r="C171" s="210" t="s">
        <v>372</v>
      </c>
      <c r="D171" s="10"/>
      <c r="E171" s="10"/>
      <c r="F171" s="10"/>
      <c r="G171" s="10"/>
    </row>
    <row r="172" spans="1:7" ht="14.1" customHeight="1">
      <c r="B172" s="209" t="s">
        <v>126</v>
      </c>
      <c r="C172" s="70" t="s">
        <v>423</v>
      </c>
      <c r="D172" s="10">
        <v>7094</v>
      </c>
      <c r="E172" s="31">
        <v>9757</v>
      </c>
      <c r="F172" s="31">
        <v>9757</v>
      </c>
      <c r="G172" s="9">
        <v>0</v>
      </c>
    </row>
    <row r="173" spans="1:7" ht="14.1" customHeight="1">
      <c r="B173" s="209" t="s">
        <v>132</v>
      </c>
      <c r="C173" s="70" t="s">
        <v>424</v>
      </c>
      <c r="D173" s="10">
        <v>630</v>
      </c>
      <c r="E173" s="10">
        <v>970</v>
      </c>
      <c r="F173" s="10">
        <v>970</v>
      </c>
      <c r="G173" s="9">
        <v>0</v>
      </c>
    </row>
    <row r="174" spans="1:7" ht="14.1" customHeight="1">
      <c r="C174" s="70"/>
      <c r="D174" s="9"/>
      <c r="E174" s="10"/>
      <c r="F174" s="10"/>
      <c r="G174" s="71"/>
    </row>
    <row r="175" spans="1:7" s="85" customFormat="1" ht="14.1" customHeight="1">
      <c r="A175" s="166"/>
      <c r="B175" s="128">
        <v>61</v>
      </c>
      <c r="C175" s="70" t="s">
        <v>423</v>
      </c>
      <c r="D175" s="10"/>
      <c r="E175" s="10"/>
      <c r="F175" s="10"/>
      <c r="G175" s="71"/>
    </row>
    <row r="176" spans="1:7" s="85" customFormat="1" ht="14.1" customHeight="1">
      <c r="A176" s="166"/>
      <c r="B176" s="128" t="s">
        <v>580</v>
      </c>
      <c r="C176" s="115" t="s">
        <v>251</v>
      </c>
      <c r="D176" s="9">
        <v>0</v>
      </c>
      <c r="E176" s="9">
        <v>0</v>
      </c>
      <c r="F176" s="9">
        <v>0</v>
      </c>
      <c r="G176" s="71">
        <v>38800</v>
      </c>
    </row>
    <row r="177" spans="1:7" s="85" customFormat="1" ht="14.1" customHeight="1">
      <c r="A177" s="166" t="s">
        <v>5</v>
      </c>
      <c r="B177" s="128">
        <v>61</v>
      </c>
      <c r="C177" s="70" t="s">
        <v>423</v>
      </c>
      <c r="D177" s="4">
        <f>D176</f>
        <v>0</v>
      </c>
      <c r="E177" s="4">
        <f t="shared" ref="E177" si="39">E176</f>
        <v>0</v>
      </c>
      <c r="F177" s="4">
        <f t="shared" ref="F177" si="40">F176</f>
        <v>0</v>
      </c>
      <c r="G177" s="5">
        <f t="shared" ref="G177" si="41">G176</f>
        <v>38800</v>
      </c>
    </row>
    <row r="178" spans="1:7" s="85" customFormat="1" ht="14.1" customHeight="1">
      <c r="A178" s="166"/>
      <c r="B178" s="128"/>
      <c r="C178" s="115"/>
      <c r="D178" s="10"/>
      <c r="E178" s="10"/>
      <c r="F178" s="10"/>
      <c r="G178" s="71"/>
    </row>
    <row r="179" spans="1:7" s="85" customFormat="1" ht="14.1" customHeight="1">
      <c r="A179" s="166"/>
      <c r="B179" s="128">
        <v>62</v>
      </c>
      <c r="C179" s="70" t="s">
        <v>424</v>
      </c>
      <c r="D179" s="10"/>
      <c r="E179" s="10"/>
      <c r="F179" s="10"/>
      <c r="G179" s="71"/>
    </row>
    <row r="180" spans="1:7" s="85" customFormat="1" ht="14.1" customHeight="1">
      <c r="A180" s="166"/>
      <c r="B180" s="128" t="s">
        <v>581</v>
      </c>
      <c r="C180" s="115" t="s">
        <v>251</v>
      </c>
      <c r="D180" s="9">
        <v>0</v>
      </c>
      <c r="E180" s="9">
        <v>0</v>
      </c>
      <c r="F180" s="9">
        <v>0</v>
      </c>
      <c r="G180" s="71">
        <v>680</v>
      </c>
    </row>
    <row r="181" spans="1:7" s="85" customFormat="1" ht="14.1" customHeight="1">
      <c r="A181" s="166" t="s">
        <v>5</v>
      </c>
      <c r="B181" s="128">
        <v>62</v>
      </c>
      <c r="C181" s="115" t="s">
        <v>424</v>
      </c>
      <c r="D181" s="4">
        <f>D180</f>
        <v>0</v>
      </c>
      <c r="E181" s="4">
        <f t="shared" ref="E181" si="42">E180</f>
        <v>0</v>
      </c>
      <c r="F181" s="4">
        <f t="shared" ref="F181" si="43">F180</f>
        <v>0</v>
      </c>
      <c r="G181" s="5">
        <f t="shared" ref="G181" si="44">G180</f>
        <v>680</v>
      </c>
    </row>
    <row r="182" spans="1:7" ht="14.1" customHeight="1">
      <c r="A182" s="166" t="s">
        <v>5</v>
      </c>
      <c r="B182" s="128">
        <v>28</v>
      </c>
      <c r="C182" s="116" t="s">
        <v>372</v>
      </c>
      <c r="D182" s="5">
        <f>SUM(D172:D173)+D177+D181</f>
        <v>7724</v>
      </c>
      <c r="E182" s="5">
        <f t="shared" ref="E182:G182" si="45">SUM(E172:E173)+E177+E181</f>
        <v>10727</v>
      </c>
      <c r="F182" s="5">
        <f t="shared" si="45"/>
        <v>10727</v>
      </c>
      <c r="G182" s="5">
        <f t="shared" si="45"/>
        <v>39480</v>
      </c>
    </row>
    <row r="183" spans="1:7" ht="14.1" customHeight="1">
      <c r="A183" s="166"/>
      <c r="B183" s="128"/>
      <c r="C183" s="116"/>
      <c r="D183" s="10"/>
      <c r="E183" s="10"/>
      <c r="F183" s="10"/>
      <c r="G183" s="10"/>
    </row>
    <row r="184" spans="1:7" ht="15" customHeight="1">
      <c r="B184" s="209">
        <v>29</v>
      </c>
      <c r="C184" s="210" t="s">
        <v>127</v>
      </c>
      <c r="D184" s="10"/>
      <c r="E184" s="10"/>
      <c r="F184" s="10"/>
      <c r="G184" s="10"/>
    </row>
    <row r="185" spans="1:7" ht="14.1" customHeight="1">
      <c r="B185" s="209" t="s">
        <v>216</v>
      </c>
      <c r="C185" s="70" t="s">
        <v>150</v>
      </c>
      <c r="D185" s="10">
        <v>206593</v>
      </c>
      <c r="E185" s="31">
        <v>421311</v>
      </c>
      <c r="F185" s="31">
        <f>421311-71151</f>
        <v>350160</v>
      </c>
      <c r="G185" s="9">
        <v>0</v>
      </c>
    </row>
    <row r="186" spans="1:7" ht="14.1" customHeight="1">
      <c r="B186" s="209" t="s">
        <v>217</v>
      </c>
      <c r="C186" s="70" t="s">
        <v>151</v>
      </c>
      <c r="D186" s="10">
        <v>7560</v>
      </c>
      <c r="E186" s="10">
        <v>21075</v>
      </c>
      <c r="F186" s="10">
        <v>21075</v>
      </c>
      <c r="G186" s="9">
        <v>0</v>
      </c>
    </row>
    <row r="187" spans="1:7" ht="11.1" customHeight="1">
      <c r="C187" s="70"/>
      <c r="D187" s="10"/>
      <c r="E187" s="10"/>
      <c r="F187" s="10"/>
      <c r="G187" s="71"/>
    </row>
    <row r="188" spans="1:7" s="85" customFormat="1" ht="14.1" customHeight="1">
      <c r="A188" s="166"/>
      <c r="B188" s="128">
        <v>63</v>
      </c>
      <c r="C188" s="70" t="s">
        <v>150</v>
      </c>
      <c r="D188" s="10"/>
      <c r="E188" s="10"/>
      <c r="F188" s="10"/>
      <c r="G188" s="71"/>
    </row>
    <row r="189" spans="1:7" s="85" customFormat="1" ht="14.1" customHeight="1">
      <c r="A189" s="166"/>
      <c r="B189" s="128" t="s">
        <v>582</v>
      </c>
      <c r="C189" s="115" t="s">
        <v>251</v>
      </c>
      <c r="D189" s="9">
        <v>0</v>
      </c>
      <c r="E189" s="9">
        <v>0</v>
      </c>
      <c r="F189" s="9">
        <v>0</v>
      </c>
      <c r="G189" s="71">
        <v>421311</v>
      </c>
    </row>
    <row r="190" spans="1:7" s="85" customFormat="1" ht="14.1" customHeight="1">
      <c r="A190" s="166" t="s">
        <v>5</v>
      </c>
      <c r="B190" s="128">
        <v>63</v>
      </c>
      <c r="C190" s="70" t="s">
        <v>150</v>
      </c>
      <c r="D190" s="4">
        <f>D189</f>
        <v>0</v>
      </c>
      <c r="E190" s="4">
        <f t="shared" ref="E190" si="46">E189</f>
        <v>0</v>
      </c>
      <c r="F190" s="4">
        <f t="shared" ref="F190" si="47">F189</f>
        <v>0</v>
      </c>
      <c r="G190" s="5">
        <f t="shared" ref="G190" si="48">G189</f>
        <v>421311</v>
      </c>
    </row>
    <row r="191" spans="1:7" s="85" customFormat="1" ht="11.1" customHeight="1">
      <c r="A191" s="166"/>
      <c r="B191" s="128"/>
      <c r="C191" s="115"/>
      <c r="D191" s="10"/>
      <c r="E191" s="10"/>
      <c r="F191" s="10"/>
      <c r="G191" s="71"/>
    </row>
    <row r="192" spans="1:7" s="85" customFormat="1" ht="14.1" customHeight="1">
      <c r="A192" s="166"/>
      <c r="B192" s="128">
        <v>64</v>
      </c>
      <c r="C192" s="70" t="s">
        <v>151</v>
      </c>
      <c r="D192" s="10"/>
      <c r="E192" s="10"/>
      <c r="F192" s="10"/>
      <c r="G192" s="71"/>
    </row>
    <row r="193" spans="1:7" s="85" customFormat="1" ht="14.1" customHeight="1">
      <c r="A193" s="166"/>
      <c r="B193" s="128" t="s">
        <v>583</v>
      </c>
      <c r="C193" s="115" t="s">
        <v>251</v>
      </c>
      <c r="D193" s="9">
        <v>0</v>
      </c>
      <c r="E193" s="9">
        <v>0</v>
      </c>
      <c r="F193" s="9">
        <v>0</v>
      </c>
      <c r="G193" s="71">
        <v>25623</v>
      </c>
    </row>
    <row r="194" spans="1:7" s="85" customFormat="1" ht="14.1" customHeight="1">
      <c r="A194" s="166" t="s">
        <v>5</v>
      </c>
      <c r="B194" s="128">
        <v>64</v>
      </c>
      <c r="C194" s="70" t="s">
        <v>151</v>
      </c>
      <c r="D194" s="4">
        <f>D193</f>
        <v>0</v>
      </c>
      <c r="E194" s="4">
        <f t="shared" ref="E194" si="49">E193</f>
        <v>0</v>
      </c>
      <c r="F194" s="4">
        <f t="shared" ref="F194" si="50">F193</f>
        <v>0</v>
      </c>
      <c r="G194" s="5">
        <f t="shared" ref="G194" si="51">G193</f>
        <v>25623</v>
      </c>
    </row>
    <row r="195" spans="1:7" ht="15" customHeight="1">
      <c r="A195" s="167" t="s">
        <v>5</v>
      </c>
      <c r="B195" s="209">
        <v>29</v>
      </c>
      <c r="C195" s="210" t="s">
        <v>127</v>
      </c>
      <c r="D195" s="16">
        <f>SUM(D184:D186)+D190+D194</f>
        <v>214153</v>
      </c>
      <c r="E195" s="16">
        <f t="shared" ref="E195:G195" si="52">SUM(E184:E186)+E190+E194</f>
        <v>442386</v>
      </c>
      <c r="F195" s="16">
        <f t="shared" si="52"/>
        <v>371235</v>
      </c>
      <c r="G195" s="16">
        <f t="shared" si="52"/>
        <v>446934</v>
      </c>
    </row>
    <row r="196" spans="1:7" ht="11.1" customHeight="1">
      <c r="C196" s="210"/>
      <c r="D196" s="17"/>
      <c r="E196" s="16"/>
      <c r="F196" s="16"/>
      <c r="G196" s="16"/>
    </row>
    <row r="197" spans="1:7" ht="14.1" customHeight="1">
      <c r="B197" s="209">
        <v>30</v>
      </c>
      <c r="C197" s="210" t="s">
        <v>26</v>
      </c>
      <c r="D197" s="9"/>
      <c r="E197" s="10"/>
      <c r="F197" s="10"/>
      <c r="G197" s="10"/>
    </row>
    <row r="198" spans="1:7" ht="14.1" customHeight="1">
      <c r="A198" s="170"/>
      <c r="B198" s="67" t="s">
        <v>425</v>
      </c>
      <c r="C198" s="251" t="s">
        <v>230</v>
      </c>
      <c r="D198" s="12">
        <v>2400</v>
      </c>
      <c r="E198" s="11">
        <v>0</v>
      </c>
      <c r="F198" s="11">
        <v>0</v>
      </c>
      <c r="G198" s="11">
        <v>0</v>
      </c>
    </row>
    <row r="199" spans="1:7" ht="14.1" customHeight="1">
      <c r="A199" s="167" t="s">
        <v>5</v>
      </c>
      <c r="B199" s="209">
        <v>30</v>
      </c>
      <c r="C199" s="210" t="s">
        <v>26</v>
      </c>
      <c r="D199" s="12">
        <f t="shared" ref="D199:G199" si="53">SUM(D198)</f>
        <v>2400</v>
      </c>
      <c r="E199" s="11">
        <f t="shared" si="53"/>
        <v>0</v>
      </c>
      <c r="F199" s="11">
        <f t="shared" ref="F199" si="54">SUM(F198)</f>
        <v>0</v>
      </c>
      <c r="G199" s="11">
        <f t="shared" si="53"/>
        <v>0</v>
      </c>
    </row>
    <row r="200" spans="1:7" ht="12.75" customHeight="1">
      <c r="C200" s="210"/>
      <c r="D200" s="17"/>
      <c r="E200" s="17"/>
      <c r="F200" s="17"/>
      <c r="G200" s="16"/>
    </row>
    <row r="201" spans="1:7" ht="15" customHeight="1">
      <c r="B201" s="209">
        <v>31</v>
      </c>
      <c r="C201" s="211" t="s">
        <v>109</v>
      </c>
      <c r="D201" s="9"/>
      <c r="E201" s="9"/>
      <c r="F201" s="9"/>
      <c r="G201" s="10"/>
    </row>
    <row r="202" spans="1:7" ht="15" customHeight="1">
      <c r="B202" s="209" t="s">
        <v>453</v>
      </c>
      <c r="C202" s="54" t="s">
        <v>230</v>
      </c>
      <c r="D202" s="10">
        <v>2800</v>
      </c>
      <c r="E202" s="9">
        <v>0</v>
      </c>
      <c r="F202" s="9">
        <v>0</v>
      </c>
      <c r="G202" s="11">
        <v>0</v>
      </c>
    </row>
    <row r="203" spans="1:7" ht="15" customHeight="1">
      <c r="A203" s="167" t="s">
        <v>5</v>
      </c>
      <c r="B203" s="209">
        <v>31</v>
      </c>
      <c r="C203" s="211" t="s">
        <v>109</v>
      </c>
      <c r="D203" s="5">
        <f t="shared" ref="D203:G203" si="55">SUM(D202)</f>
        <v>2800</v>
      </c>
      <c r="E203" s="4">
        <f t="shared" si="55"/>
        <v>0</v>
      </c>
      <c r="F203" s="4">
        <f t="shared" ref="F203" si="56">SUM(F202)</f>
        <v>0</v>
      </c>
      <c r="G203" s="11">
        <f t="shared" si="55"/>
        <v>0</v>
      </c>
    </row>
    <row r="204" spans="1:7" ht="11.1" customHeight="1">
      <c r="C204" s="210"/>
      <c r="D204" s="9"/>
      <c r="E204" s="9"/>
      <c r="F204" s="9"/>
      <c r="G204" s="9"/>
    </row>
    <row r="205" spans="1:7" ht="15" customHeight="1">
      <c r="B205" s="209">
        <v>32</v>
      </c>
      <c r="C205" s="70" t="s">
        <v>138</v>
      </c>
      <c r="D205" s="9"/>
      <c r="E205" s="9"/>
      <c r="F205" s="9"/>
      <c r="G205" s="9"/>
    </row>
    <row r="206" spans="1:7" ht="15" customHeight="1">
      <c r="B206" s="209" t="s">
        <v>480</v>
      </c>
      <c r="C206" s="70" t="s">
        <v>251</v>
      </c>
      <c r="D206" s="10">
        <v>560</v>
      </c>
      <c r="E206" s="9">
        <v>0</v>
      </c>
      <c r="F206" s="9">
        <v>0</v>
      </c>
      <c r="G206" s="9">
        <v>0</v>
      </c>
    </row>
    <row r="207" spans="1:7" ht="15" customHeight="1">
      <c r="A207" s="167" t="s">
        <v>5</v>
      </c>
      <c r="B207" s="209">
        <v>32</v>
      </c>
      <c r="C207" s="70" t="s">
        <v>138</v>
      </c>
      <c r="D207" s="5">
        <f t="shared" ref="D207:G207" si="57">SUM(D206)</f>
        <v>560</v>
      </c>
      <c r="E207" s="4">
        <f t="shared" si="57"/>
        <v>0</v>
      </c>
      <c r="F207" s="4">
        <f t="shared" ref="F207" si="58">SUM(F206)</f>
        <v>0</v>
      </c>
      <c r="G207" s="4">
        <f t="shared" si="57"/>
        <v>0</v>
      </c>
    </row>
    <row r="208" spans="1:7" ht="11.1" customHeight="1">
      <c r="A208" s="166"/>
      <c r="B208" s="128"/>
      <c r="C208" s="116"/>
      <c r="D208" s="9"/>
      <c r="E208" s="9"/>
      <c r="F208" s="9"/>
      <c r="G208" s="9"/>
    </row>
    <row r="209" spans="1:7" ht="25.5">
      <c r="A209" s="166"/>
      <c r="B209" s="128">
        <v>33</v>
      </c>
      <c r="C209" s="116" t="s">
        <v>661</v>
      </c>
      <c r="D209" s="10"/>
      <c r="E209" s="10"/>
      <c r="F209" s="10"/>
      <c r="G209" s="10"/>
    </row>
    <row r="210" spans="1:7" ht="15" customHeight="1">
      <c r="A210" s="166"/>
      <c r="B210" s="128" t="s">
        <v>365</v>
      </c>
      <c r="C210" s="116" t="s">
        <v>251</v>
      </c>
      <c r="D210" s="10">
        <v>1534</v>
      </c>
      <c r="E210" s="10">
        <v>1534</v>
      </c>
      <c r="F210" s="10">
        <v>1534</v>
      </c>
      <c r="G210" s="71">
        <v>1532</v>
      </c>
    </row>
    <row r="211" spans="1:7" ht="25.5">
      <c r="A211" s="166"/>
      <c r="B211" s="128">
        <v>33</v>
      </c>
      <c r="C211" s="116" t="s">
        <v>661</v>
      </c>
      <c r="D211" s="5">
        <f t="shared" ref="D211:G211" si="59">SUM(D210)</f>
        <v>1534</v>
      </c>
      <c r="E211" s="5">
        <f t="shared" si="59"/>
        <v>1534</v>
      </c>
      <c r="F211" s="5">
        <f t="shared" si="59"/>
        <v>1534</v>
      </c>
      <c r="G211" s="5">
        <f t="shared" si="59"/>
        <v>1532</v>
      </c>
    </row>
    <row r="212" spans="1:7" ht="15" customHeight="1">
      <c r="A212" s="166" t="s">
        <v>5</v>
      </c>
      <c r="B212" s="161" t="s">
        <v>221</v>
      </c>
      <c r="C212" s="155" t="s">
        <v>215</v>
      </c>
      <c r="D212" s="5">
        <f t="shared" ref="D212:G212" si="60">D195+D182+D199+D203+D207+D211</f>
        <v>229171</v>
      </c>
      <c r="E212" s="5">
        <f t="shared" si="60"/>
        <v>454647</v>
      </c>
      <c r="F212" s="5">
        <f t="shared" si="60"/>
        <v>383496</v>
      </c>
      <c r="G212" s="5">
        <f t="shared" si="60"/>
        <v>487946</v>
      </c>
    </row>
    <row r="213" spans="1:7" ht="12.75" customHeight="1">
      <c r="A213" s="166"/>
      <c r="B213" s="128"/>
      <c r="C213" s="116"/>
      <c r="D213" s="10"/>
      <c r="E213" s="10"/>
      <c r="F213" s="10"/>
      <c r="G213" s="10"/>
    </row>
    <row r="214" spans="1:7" ht="15" customHeight="1">
      <c r="A214" s="166"/>
      <c r="B214" s="161" t="s">
        <v>222</v>
      </c>
      <c r="C214" s="155" t="s">
        <v>218</v>
      </c>
      <c r="D214" s="10"/>
      <c r="E214" s="10"/>
      <c r="F214" s="10"/>
      <c r="G214" s="10"/>
    </row>
    <row r="215" spans="1:7" ht="15" customHeight="1">
      <c r="A215" s="166"/>
      <c r="B215" s="128">
        <v>28</v>
      </c>
      <c r="C215" s="116" t="s">
        <v>372</v>
      </c>
      <c r="D215" s="10"/>
      <c r="E215" s="10"/>
      <c r="F215" s="10"/>
      <c r="G215" s="10"/>
    </row>
    <row r="216" spans="1:7" ht="15" customHeight="1">
      <c r="A216" s="166"/>
      <c r="B216" s="128" t="s">
        <v>126</v>
      </c>
      <c r="C216" s="115" t="s">
        <v>423</v>
      </c>
      <c r="D216" s="10">
        <v>29056</v>
      </c>
      <c r="E216" s="31">
        <v>36103</v>
      </c>
      <c r="F216" s="31">
        <v>36103</v>
      </c>
      <c r="G216" s="9">
        <v>0</v>
      </c>
    </row>
    <row r="217" spans="1:7" ht="15" customHeight="1">
      <c r="B217" s="209" t="s">
        <v>132</v>
      </c>
      <c r="C217" s="70" t="s">
        <v>424</v>
      </c>
      <c r="D217" s="10">
        <v>2911</v>
      </c>
      <c r="E217" s="10">
        <v>3589</v>
      </c>
      <c r="F217" s="10">
        <v>3589</v>
      </c>
      <c r="G217" s="9">
        <v>0</v>
      </c>
    </row>
    <row r="218" spans="1:7" ht="15" customHeight="1">
      <c r="C218" s="70"/>
      <c r="D218" s="9"/>
      <c r="E218" s="10"/>
      <c r="F218" s="10"/>
      <c r="G218" s="71"/>
    </row>
    <row r="219" spans="1:7" s="85" customFormat="1" ht="14.1" customHeight="1">
      <c r="A219" s="166"/>
      <c r="B219" s="128">
        <v>61</v>
      </c>
      <c r="C219" s="70" t="s">
        <v>423</v>
      </c>
      <c r="D219" s="10"/>
      <c r="E219" s="10"/>
      <c r="F219" s="10"/>
      <c r="G219" s="71"/>
    </row>
    <row r="220" spans="1:7" s="85" customFormat="1" ht="14.1" customHeight="1">
      <c r="A220" s="166"/>
      <c r="B220" s="128" t="s">
        <v>580</v>
      </c>
      <c r="C220" s="115" t="s">
        <v>251</v>
      </c>
      <c r="D220" s="9">
        <v>0</v>
      </c>
      <c r="E220" s="9">
        <v>0</v>
      </c>
      <c r="F220" s="9">
        <v>0</v>
      </c>
      <c r="G220" s="71">
        <v>6790</v>
      </c>
    </row>
    <row r="221" spans="1:7" s="85" customFormat="1" ht="14.1" customHeight="1">
      <c r="A221" s="166" t="s">
        <v>5</v>
      </c>
      <c r="B221" s="128">
        <v>61</v>
      </c>
      <c r="C221" s="70" t="s">
        <v>423</v>
      </c>
      <c r="D221" s="4">
        <f>D220</f>
        <v>0</v>
      </c>
      <c r="E221" s="4">
        <f t="shared" ref="E221" si="61">E220</f>
        <v>0</v>
      </c>
      <c r="F221" s="4">
        <f t="shared" ref="F221" si="62">F220</f>
        <v>0</v>
      </c>
      <c r="G221" s="5">
        <f t="shared" ref="G221" si="63">G220</f>
        <v>6790</v>
      </c>
    </row>
    <row r="222" spans="1:7" s="85" customFormat="1" ht="14.1" customHeight="1">
      <c r="A222" s="166"/>
      <c r="B222" s="128"/>
      <c r="C222" s="115"/>
      <c r="D222" s="10"/>
      <c r="E222" s="10"/>
      <c r="F222" s="10"/>
      <c r="G222" s="71"/>
    </row>
    <row r="223" spans="1:7" s="85" customFormat="1" ht="14.1" customHeight="1">
      <c r="A223" s="166"/>
      <c r="B223" s="128">
        <v>62</v>
      </c>
      <c r="C223" s="70" t="s">
        <v>424</v>
      </c>
      <c r="D223" s="10"/>
      <c r="E223" s="10"/>
      <c r="F223" s="10"/>
      <c r="G223" s="71"/>
    </row>
    <row r="224" spans="1:7" s="85" customFormat="1" ht="14.1" customHeight="1">
      <c r="A224" s="166"/>
      <c r="B224" s="128" t="s">
        <v>581</v>
      </c>
      <c r="C224" s="115" t="s">
        <v>251</v>
      </c>
      <c r="D224" s="9">
        <v>0</v>
      </c>
      <c r="E224" s="9">
        <v>0</v>
      </c>
      <c r="F224" s="9">
        <v>0</v>
      </c>
      <c r="G224" s="71">
        <v>3880</v>
      </c>
    </row>
    <row r="225" spans="1:7" s="85" customFormat="1" ht="14.1" customHeight="1">
      <c r="A225" s="166" t="s">
        <v>5</v>
      </c>
      <c r="B225" s="128">
        <v>62</v>
      </c>
      <c r="C225" s="115" t="s">
        <v>424</v>
      </c>
      <c r="D225" s="4">
        <f>D224</f>
        <v>0</v>
      </c>
      <c r="E225" s="4">
        <f t="shared" ref="E225" si="64">E224</f>
        <v>0</v>
      </c>
      <c r="F225" s="4">
        <f t="shared" ref="F225" si="65">F224</f>
        <v>0</v>
      </c>
      <c r="G225" s="5">
        <f t="shared" ref="G225" si="66">G224</f>
        <v>3880</v>
      </c>
    </row>
    <row r="226" spans="1:7" ht="15" customHeight="1">
      <c r="A226" s="166" t="s">
        <v>5</v>
      </c>
      <c r="B226" s="128">
        <v>28</v>
      </c>
      <c r="C226" s="116" t="s">
        <v>372</v>
      </c>
      <c r="D226" s="5">
        <f>SUM(D216:D217)+D221+D225</f>
        <v>31967</v>
      </c>
      <c r="E226" s="5">
        <f t="shared" ref="E226:G226" si="67">SUM(E216:E217)+E221+E225</f>
        <v>39692</v>
      </c>
      <c r="F226" s="5">
        <f t="shared" si="67"/>
        <v>39692</v>
      </c>
      <c r="G226" s="5">
        <f t="shared" si="67"/>
        <v>10670</v>
      </c>
    </row>
    <row r="227" spans="1:7" ht="12.75" customHeight="1">
      <c r="A227" s="166"/>
      <c r="B227" s="161"/>
      <c r="C227" s="155"/>
      <c r="D227" s="10"/>
      <c r="E227" s="10"/>
      <c r="F227" s="10"/>
      <c r="G227" s="10"/>
    </row>
    <row r="228" spans="1:7" ht="14.1" customHeight="1">
      <c r="A228" s="166"/>
      <c r="B228" s="128">
        <v>29</v>
      </c>
      <c r="C228" s="116" t="s">
        <v>127</v>
      </c>
      <c r="D228" s="10"/>
      <c r="E228" s="10"/>
      <c r="F228" s="10"/>
      <c r="G228" s="10"/>
    </row>
    <row r="229" spans="1:7" s="85" customFormat="1" ht="14.1" customHeight="1">
      <c r="A229" s="166"/>
      <c r="B229" s="128" t="s">
        <v>219</v>
      </c>
      <c r="C229" s="115" t="s">
        <v>150</v>
      </c>
      <c r="D229" s="10">
        <v>15779</v>
      </c>
      <c r="E229" s="26">
        <v>83531</v>
      </c>
      <c r="F229" s="26">
        <v>83531</v>
      </c>
      <c r="G229" s="9">
        <v>0</v>
      </c>
    </row>
    <row r="230" spans="1:7" ht="14.1" customHeight="1">
      <c r="B230" s="209" t="s">
        <v>220</v>
      </c>
      <c r="C230" s="70" t="s">
        <v>151</v>
      </c>
      <c r="D230" s="10">
        <v>29894</v>
      </c>
      <c r="E230" s="10">
        <v>7991</v>
      </c>
      <c r="F230" s="10">
        <v>7991</v>
      </c>
      <c r="G230" s="9">
        <v>0</v>
      </c>
    </row>
    <row r="231" spans="1:7">
      <c r="C231" s="70"/>
      <c r="D231" s="10"/>
      <c r="E231" s="10"/>
      <c r="F231" s="10"/>
      <c r="G231" s="71"/>
    </row>
    <row r="232" spans="1:7" s="85" customFormat="1" ht="14.1" customHeight="1">
      <c r="A232" s="166"/>
      <c r="B232" s="128">
        <v>63</v>
      </c>
      <c r="C232" s="70" t="s">
        <v>150</v>
      </c>
      <c r="D232" s="10"/>
      <c r="E232" s="10"/>
      <c r="F232" s="10"/>
      <c r="G232" s="71"/>
    </row>
    <row r="233" spans="1:7" s="85" customFormat="1" ht="14.1" customHeight="1">
      <c r="A233" s="166"/>
      <c r="B233" s="128" t="s">
        <v>582</v>
      </c>
      <c r="C233" s="115" t="s">
        <v>251</v>
      </c>
      <c r="D233" s="9">
        <v>0</v>
      </c>
      <c r="E233" s="9">
        <v>0</v>
      </c>
      <c r="F233" s="9">
        <v>0</v>
      </c>
      <c r="G233" s="71">
        <v>83531</v>
      </c>
    </row>
    <row r="234" spans="1:7" s="85" customFormat="1" ht="14.1" customHeight="1">
      <c r="A234" s="166" t="s">
        <v>5</v>
      </c>
      <c r="B234" s="128">
        <v>63</v>
      </c>
      <c r="C234" s="70" t="s">
        <v>150</v>
      </c>
      <c r="D234" s="4">
        <f>D233</f>
        <v>0</v>
      </c>
      <c r="E234" s="4">
        <f t="shared" ref="E234" si="68">E233</f>
        <v>0</v>
      </c>
      <c r="F234" s="4">
        <f t="shared" ref="F234" si="69">F233</f>
        <v>0</v>
      </c>
      <c r="G234" s="5">
        <f t="shared" ref="G234" si="70">G233</f>
        <v>83531</v>
      </c>
    </row>
    <row r="235" spans="1:7" s="85" customFormat="1">
      <c r="A235" s="166"/>
      <c r="B235" s="128"/>
      <c r="C235" s="115"/>
      <c r="D235" s="10"/>
      <c r="E235" s="10"/>
      <c r="F235" s="10"/>
      <c r="G235" s="71"/>
    </row>
    <row r="236" spans="1:7" s="85" customFormat="1" ht="14.1" customHeight="1">
      <c r="A236" s="166"/>
      <c r="B236" s="128">
        <v>64</v>
      </c>
      <c r="C236" s="70" t="s">
        <v>151</v>
      </c>
      <c r="D236" s="10"/>
      <c r="E236" s="10"/>
      <c r="F236" s="10"/>
      <c r="G236" s="71"/>
    </row>
    <row r="237" spans="1:7" s="85" customFormat="1" ht="14.1" customHeight="1">
      <c r="A237" s="166"/>
      <c r="B237" s="128" t="s">
        <v>583</v>
      </c>
      <c r="C237" s="115" t="s">
        <v>251</v>
      </c>
      <c r="D237" s="9">
        <v>0</v>
      </c>
      <c r="E237" s="9">
        <v>0</v>
      </c>
      <c r="F237" s="9">
        <v>0</v>
      </c>
      <c r="G237" s="71">
        <v>29419</v>
      </c>
    </row>
    <row r="238" spans="1:7" s="85" customFormat="1" ht="14.1" customHeight="1">
      <c r="A238" s="166" t="s">
        <v>5</v>
      </c>
      <c r="B238" s="128">
        <v>64</v>
      </c>
      <c r="C238" s="70" t="s">
        <v>151</v>
      </c>
      <c r="D238" s="4">
        <f>D237</f>
        <v>0</v>
      </c>
      <c r="E238" s="4">
        <f t="shared" ref="E238" si="71">E237</f>
        <v>0</v>
      </c>
      <c r="F238" s="4">
        <f t="shared" ref="F238" si="72">F237</f>
        <v>0</v>
      </c>
      <c r="G238" s="5">
        <f t="shared" ref="G238" si="73">G237</f>
        <v>29419</v>
      </c>
    </row>
    <row r="239" spans="1:7" ht="14.1" customHeight="1">
      <c r="A239" s="167" t="s">
        <v>5</v>
      </c>
      <c r="B239" s="209">
        <v>29</v>
      </c>
      <c r="C239" s="210" t="s">
        <v>127</v>
      </c>
      <c r="D239" s="5">
        <f>SUM(D228:D230)+D234+D238</f>
        <v>45673</v>
      </c>
      <c r="E239" s="5">
        <f t="shared" ref="E239:G239" si="74">SUM(E228:E230)+E234+E238</f>
        <v>91522</v>
      </c>
      <c r="F239" s="5">
        <f t="shared" si="74"/>
        <v>91522</v>
      </c>
      <c r="G239" s="5">
        <f t="shared" si="74"/>
        <v>112950</v>
      </c>
    </row>
    <row r="240" spans="1:7">
      <c r="C240" s="210"/>
      <c r="D240" s="9"/>
      <c r="E240" s="10"/>
      <c r="F240" s="10"/>
      <c r="G240" s="10"/>
    </row>
    <row r="241" spans="1:7" ht="14.1" customHeight="1">
      <c r="B241" s="209">
        <v>30</v>
      </c>
      <c r="C241" s="210" t="s">
        <v>26</v>
      </c>
      <c r="D241" s="9"/>
      <c r="E241" s="10"/>
      <c r="F241" s="10"/>
      <c r="G241" s="10"/>
    </row>
    <row r="242" spans="1:7" ht="14.1" customHeight="1">
      <c r="A242" s="166"/>
      <c r="B242" s="128" t="s">
        <v>425</v>
      </c>
      <c r="C242" s="109" t="s">
        <v>230</v>
      </c>
      <c r="D242" s="12">
        <v>16436</v>
      </c>
      <c r="E242" s="11">
        <v>0</v>
      </c>
      <c r="F242" s="11">
        <v>0</v>
      </c>
      <c r="G242" s="11">
        <v>0</v>
      </c>
    </row>
    <row r="243" spans="1:7" ht="14.1" customHeight="1">
      <c r="A243" s="170" t="s">
        <v>5</v>
      </c>
      <c r="B243" s="67">
        <v>30</v>
      </c>
      <c r="C243" s="68" t="s">
        <v>26</v>
      </c>
      <c r="D243" s="5">
        <f t="shared" ref="D243:G243" si="75">SUM(D242)</f>
        <v>16436</v>
      </c>
      <c r="E243" s="4">
        <f t="shared" si="75"/>
        <v>0</v>
      </c>
      <c r="F243" s="4">
        <f t="shared" si="75"/>
        <v>0</v>
      </c>
      <c r="G243" s="11">
        <f t="shared" si="75"/>
        <v>0</v>
      </c>
    </row>
    <row r="244" spans="1:7">
      <c r="C244" s="210"/>
      <c r="D244" s="9"/>
      <c r="E244" s="9"/>
      <c r="F244" s="9"/>
      <c r="G244" s="71"/>
    </row>
    <row r="245" spans="1:7" ht="14.1" customHeight="1">
      <c r="B245" s="209">
        <v>31</v>
      </c>
      <c r="C245" s="211" t="s">
        <v>109</v>
      </c>
      <c r="D245" s="9"/>
      <c r="E245" s="9"/>
      <c r="F245" s="9"/>
      <c r="G245" s="71"/>
    </row>
    <row r="246" spans="1:7" ht="14.1" customHeight="1">
      <c r="B246" s="209" t="s">
        <v>453</v>
      </c>
      <c r="C246" s="54" t="s">
        <v>230</v>
      </c>
      <c r="D246" s="10">
        <v>23331</v>
      </c>
      <c r="E246" s="9">
        <v>0</v>
      </c>
      <c r="F246" s="9">
        <v>0</v>
      </c>
      <c r="G246" s="9">
        <v>0</v>
      </c>
    </row>
    <row r="247" spans="1:7" ht="14.1" customHeight="1">
      <c r="A247" s="167" t="s">
        <v>5</v>
      </c>
      <c r="B247" s="209">
        <v>31</v>
      </c>
      <c r="C247" s="211" t="s">
        <v>109</v>
      </c>
      <c r="D247" s="5">
        <f t="shared" ref="D247:G247" si="76">SUM(D246)</f>
        <v>23331</v>
      </c>
      <c r="E247" s="4">
        <f t="shared" si="76"/>
        <v>0</v>
      </c>
      <c r="F247" s="4">
        <f t="shared" si="76"/>
        <v>0</v>
      </c>
      <c r="G247" s="4">
        <f t="shared" si="76"/>
        <v>0</v>
      </c>
    </row>
    <row r="248" spans="1:7" ht="11.1" customHeight="1">
      <c r="C248" s="210"/>
      <c r="D248" s="9"/>
      <c r="E248" s="9"/>
      <c r="F248" s="9"/>
      <c r="G248" s="71"/>
    </row>
    <row r="249" spans="1:7" s="69" customFormat="1" ht="14.45" customHeight="1">
      <c r="A249" s="167"/>
      <c r="B249" s="209">
        <v>32</v>
      </c>
      <c r="C249" s="210" t="s">
        <v>138</v>
      </c>
      <c r="D249" s="253"/>
      <c r="E249" s="253"/>
      <c r="F249" s="253"/>
      <c r="G249" s="254"/>
    </row>
    <row r="250" spans="1:7" s="69" customFormat="1" ht="14.45" customHeight="1">
      <c r="A250" s="167"/>
      <c r="B250" s="209" t="s">
        <v>480</v>
      </c>
      <c r="C250" s="210" t="s">
        <v>251</v>
      </c>
      <c r="D250" s="254">
        <v>4666</v>
      </c>
      <c r="E250" s="253">
        <v>0</v>
      </c>
      <c r="F250" s="253">
        <v>0</v>
      </c>
      <c r="G250" s="253">
        <v>0</v>
      </c>
    </row>
    <row r="251" spans="1:7" s="69" customFormat="1" ht="14.45" customHeight="1">
      <c r="A251" s="167" t="s">
        <v>5</v>
      </c>
      <c r="B251" s="209">
        <v>32</v>
      </c>
      <c r="C251" s="210" t="s">
        <v>138</v>
      </c>
      <c r="D251" s="255">
        <f t="shared" ref="D251:G251" si="77">SUM(D250)</f>
        <v>4666</v>
      </c>
      <c r="E251" s="256">
        <f t="shared" si="77"/>
        <v>0</v>
      </c>
      <c r="F251" s="256">
        <f t="shared" si="77"/>
        <v>0</v>
      </c>
      <c r="G251" s="256">
        <f t="shared" si="77"/>
        <v>0</v>
      </c>
    </row>
    <row r="252" spans="1:7">
      <c r="C252" s="210"/>
      <c r="D252" s="9"/>
      <c r="E252" s="9"/>
      <c r="F252" s="9"/>
      <c r="G252" s="9"/>
    </row>
    <row r="253" spans="1:7" ht="25.5">
      <c r="B253" s="209">
        <v>33</v>
      </c>
      <c r="C253" s="116" t="s">
        <v>661</v>
      </c>
      <c r="D253" s="10"/>
      <c r="E253" s="10"/>
      <c r="F253" s="10"/>
      <c r="G253" s="10"/>
    </row>
    <row r="254" spans="1:7" ht="14.45" customHeight="1">
      <c r="A254" s="166"/>
      <c r="B254" s="128" t="s">
        <v>365</v>
      </c>
      <c r="C254" s="116" t="s">
        <v>251</v>
      </c>
      <c r="D254" s="10">
        <v>12782</v>
      </c>
      <c r="E254" s="10">
        <v>12782</v>
      </c>
      <c r="F254" s="10">
        <v>12782</v>
      </c>
      <c r="G254" s="71">
        <v>13022</v>
      </c>
    </row>
    <row r="255" spans="1:7" ht="25.5">
      <c r="A255" s="166" t="s">
        <v>5</v>
      </c>
      <c r="B255" s="128">
        <v>33</v>
      </c>
      <c r="C255" s="116" t="s">
        <v>661</v>
      </c>
      <c r="D255" s="5">
        <f t="shared" ref="D255:G255" si="78">SUM(D254)</f>
        <v>12782</v>
      </c>
      <c r="E255" s="5">
        <f t="shared" si="78"/>
        <v>12782</v>
      </c>
      <c r="F255" s="5">
        <f t="shared" si="78"/>
        <v>12782</v>
      </c>
      <c r="G255" s="144">
        <f t="shared" si="78"/>
        <v>13022</v>
      </c>
    </row>
    <row r="256" spans="1:7" ht="14.45" customHeight="1">
      <c r="A256" s="166" t="s">
        <v>5</v>
      </c>
      <c r="B256" s="161" t="s">
        <v>222</v>
      </c>
      <c r="C256" s="155" t="s">
        <v>218</v>
      </c>
      <c r="D256" s="12">
        <f t="shared" ref="D256:G256" si="79">D239+D226+D243+D247+D251+D255</f>
        <v>134855</v>
      </c>
      <c r="E256" s="149">
        <f t="shared" si="79"/>
        <v>143996</v>
      </c>
      <c r="F256" s="149">
        <f t="shared" si="79"/>
        <v>143996</v>
      </c>
      <c r="G256" s="149">
        <f t="shared" si="79"/>
        <v>136642</v>
      </c>
    </row>
    <row r="257" spans="1:7" s="127" customFormat="1" ht="14.45" customHeight="1">
      <c r="A257" s="166" t="s">
        <v>5</v>
      </c>
      <c r="B257" s="129">
        <v>1</v>
      </c>
      <c r="C257" s="116" t="s">
        <v>12</v>
      </c>
      <c r="D257" s="12">
        <f>D136+D131+D92+D168+D152+D212+D256</f>
        <v>5469960</v>
      </c>
      <c r="E257" s="12">
        <f t="shared" ref="E257:G257" si="80">E136+E131+E92+E168+E152+E212+E256</f>
        <v>6420214</v>
      </c>
      <c r="F257" s="12">
        <f t="shared" si="80"/>
        <v>5716146</v>
      </c>
      <c r="G257" s="12">
        <f t="shared" si="80"/>
        <v>5964343</v>
      </c>
    </row>
    <row r="258" spans="1:7" ht="14.45" customHeight="1">
      <c r="A258" s="166"/>
      <c r="B258" s="129"/>
      <c r="C258" s="116"/>
      <c r="D258" s="38"/>
      <c r="E258" s="38"/>
      <c r="F258" s="38"/>
      <c r="G258" s="55"/>
    </row>
    <row r="259" spans="1:7" ht="14.45" customHeight="1">
      <c r="B259" s="63">
        <v>2</v>
      </c>
      <c r="C259" s="210" t="s">
        <v>28</v>
      </c>
      <c r="D259" s="38"/>
      <c r="E259" s="38"/>
      <c r="F259" s="38"/>
      <c r="G259" s="55"/>
    </row>
    <row r="260" spans="1:7" ht="14.45" customHeight="1">
      <c r="B260" s="76">
        <v>2.0009999999999999</v>
      </c>
      <c r="C260" s="49" t="s">
        <v>29</v>
      </c>
      <c r="D260" s="38"/>
      <c r="E260" s="38"/>
      <c r="F260" s="38"/>
      <c r="G260" s="55"/>
    </row>
    <row r="261" spans="1:7" s="85" customFormat="1" ht="14.1" customHeight="1">
      <c r="A261" s="166"/>
      <c r="B261" s="128">
        <v>58</v>
      </c>
      <c r="C261" s="116" t="s">
        <v>662</v>
      </c>
      <c r="D261" s="146"/>
      <c r="E261" s="146"/>
      <c r="F261" s="146"/>
      <c r="G261" s="147"/>
    </row>
    <row r="262" spans="1:7" ht="12.75" customHeight="1">
      <c r="A262" s="166"/>
      <c r="B262" s="128">
        <v>45</v>
      </c>
      <c r="C262" s="116" t="s">
        <v>195</v>
      </c>
      <c r="D262" s="10"/>
      <c r="E262" s="10"/>
      <c r="F262" s="38"/>
      <c r="G262" s="23"/>
    </row>
    <row r="263" spans="1:7" ht="15" customHeight="1">
      <c r="A263" s="166"/>
      <c r="B263" s="164" t="s">
        <v>85</v>
      </c>
      <c r="C263" s="115" t="s">
        <v>16</v>
      </c>
      <c r="D263" s="10">
        <v>85134</v>
      </c>
      <c r="E263" s="10">
        <v>150140</v>
      </c>
      <c r="F263" s="10">
        <v>150140</v>
      </c>
      <c r="G263" s="10">
        <v>172196</v>
      </c>
    </row>
    <row r="264" spans="1:7" ht="15" customHeight="1">
      <c r="A264" s="166"/>
      <c r="B264" s="164" t="s">
        <v>159</v>
      </c>
      <c r="C264" s="115" t="s">
        <v>75</v>
      </c>
      <c r="D264" s="10">
        <v>8846</v>
      </c>
      <c r="E264" s="10">
        <v>7340</v>
      </c>
      <c r="F264" s="10">
        <v>7340</v>
      </c>
      <c r="G264" s="10">
        <v>4333</v>
      </c>
    </row>
    <row r="265" spans="1:7" s="85" customFormat="1" ht="15" customHeight="1">
      <c r="A265" s="166"/>
      <c r="B265" s="128" t="s">
        <v>255</v>
      </c>
      <c r="C265" s="116" t="s">
        <v>234</v>
      </c>
      <c r="D265" s="10">
        <v>3726</v>
      </c>
      <c r="E265" s="10">
        <v>4550</v>
      </c>
      <c r="F265" s="10">
        <v>4550</v>
      </c>
      <c r="G265" s="10">
        <v>1</v>
      </c>
    </row>
    <row r="266" spans="1:7" ht="14.1" customHeight="1">
      <c r="A266" s="166"/>
      <c r="B266" s="128" t="s">
        <v>256</v>
      </c>
      <c r="C266" s="116" t="s">
        <v>236</v>
      </c>
      <c r="D266" s="10">
        <v>60707</v>
      </c>
      <c r="E266" s="10">
        <v>20338</v>
      </c>
      <c r="F266" s="10">
        <v>20338</v>
      </c>
      <c r="G266" s="10">
        <v>23683</v>
      </c>
    </row>
    <row r="267" spans="1:7" ht="15" customHeight="1">
      <c r="B267" s="65" t="s">
        <v>86</v>
      </c>
      <c r="C267" s="70" t="s">
        <v>245</v>
      </c>
      <c r="D267" s="10">
        <v>362</v>
      </c>
      <c r="E267" s="10">
        <v>212</v>
      </c>
      <c r="F267" s="10">
        <v>212</v>
      </c>
      <c r="G267" s="10">
        <v>212</v>
      </c>
    </row>
    <row r="268" spans="1:7" ht="15" customHeight="1">
      <c r="B268" s="65" t="s">
        <v>87</v>
      </c>
      <c r="C268" s="70" t="s">
        <v>688</v>
      </c>
      <c r="D268" s="10">
        <v>769</v>
      </c>
      <c r="E268" s="10">
        <v>783</v>
      </c>
      <c r="F268" s="10">
        <v>783</v>
      </c>
      <c r="G268" s="10">
        <v>783</v>
      </c>
    </row>
    <row r="269" spans="1:7" ht="15" customHeight="1">
      <c r="B269" s="65" t="s">
        <v>257</v>
      </c>
      <c r="C269" s="70" t="s">
        <v>246</v>
      </c>
      <c r="D269" s="10">
        <v>287</v>
      </c>
      <c r="E269" s="10">
        <v>287</v>
      </c>
      <c r="F269" s="10">
        <v>287</v>
      </c>
      <c r="G269" s="10">
        <v>287</v>
      </c>
    </row>
    <row r="270" spans="1:7" ht="15" customHeight="1">
      <c r="B270" s="65" t="s">
        <v>362</v>
      </c>
      <c r="C270" s="70" t="s">
        <v>363</v>
      </c>
      <c r="D270" s="9">
        <v>0</v>
      </c>
      <c r="E270" s="10">
        <v>1</v>
      </c>
      <c r="F270" s="10">
        <v>1</v>
      </c>
      <c r="G270" s="10">
        <v>1</v>
      </c>
    </row>
    <row r="271" spans="1:7" ht="12.75" customHeight="1">
      <c r="A271" s="166" t="s">
        <v>5</v>
      </c>
      <c r="B271" s="128">
        <v>45</v>
      </c>
      <c r="C271" s="116" t="s">
        <v>195</v>
      </c>
      <c r="D271" s="5">
        <f t="shared" ref="D271:G271" si="81">SUM(D263:D270)</f>
        <v>159831</v>
      </c>
      <c r="E271" s="5">
        <f t="shared" si="81"/>
        <v>183651</v>
      </c>
      <c r="F271" s="5">
        <f t="shared" ref="F271" si="82">SUM(F263:F270)</f>
        <v>183651</v>
      </c>
      <c r="G271" s="5">
        <f t="shared" si="81"/>
        <v>201496</v>
      </c>
    </row>
    <row r="272" spans="1:7" ht="12.75" customHeight="1">
      <c r="A272" s="166"/>
      <c r="B272" s="164"/>
      <c r="C272" s="116"/>
      <c r="D272" s="10"/>
      <c r="E272" s="10"/>
      <c r="F272" s="10"/>
      <c r="G272" s="23"/>
    </row>
    <row r="273" spans="1:7" ht="12.75" customHeight="1">
      <c r="A273" s="166"/>
      <c r="B273" s="128">
        <v>46</v>
      </c>
      <c r="C273" s="116" t="s">
        <v>196</v>
      </c>
      <c r="D273" s="10"/>
      <c r="E273" s="10"/>
      <c r="F273" s="10"/>
      <c r="G273" s="23"/>
    </row>
    <row r="274" spans="1:7" ht="15" customHeight="1">
      <c r="B274" s="65" t="s">
        <v>88</v>
      </c>
      <c r="C274" s="210" t="s">
        <v>16</v>
      </c>
      <c r="D274" s="10">
        <v>36865</v>
      </c>
      <c r="E274" s="10">
        <v>74711</v>
      </c>
      <c r="F274" s="10">
        <v>74711</v>
      </c>
      <c r="G274" s="10">
        <v>68797</v>
      </c>
    </row>
    <row r="275" spans="1:7" ht="15" customHeight="1">
      <c r="A275" s="166"/>
      <c r="B275" s="164" t="s">
        <v>160</v>
      </c>
      <c r="C275" s="116" t="s">
        <v>75</v>
      </c>
      <c r="D275" s="10">
        <v>7851</v>
      </c>
      <c r="E275" s="10">
        <v>8217</v>
      </c>
      <c r="F275" s="10">
        <v>8217</v>
      </c>
      <c r="G275" s="10">
        <v>5669</v>
      </c>
    </row>
    <row r="276" spans="1:7" ht="15" customHeight="1">
      <c r="A276" s="166"/>
      <c r="B276" s="128" t="s">
        <v>258</v>
      </c>
      <c r="C276" s="116" t="s">
        <v>234</v>
      </c>
      <c r="D276" s="10">
        <v>653</v>
      </c>
      <c r="E276" s="10">
        <v>2264</v>
      </c>
      <c r="F276" s="10">
        <v>2264</v>
      </c>
      <c r="G276" s="10">
        <v>1</v>
      </c>
    </row>
    <row r="277" spans="1:7" ht="15" customHeight="1">
      <c r="A277" s="166"/>
      <c r="B277" s="128" t="s">
        <v>259</v>
      </c>
      <c r="C277" s="116" t="s">
        <v>236</v>
      </c>
      <c r="D277" s="10">
        <v>28572</v>
      </c>
      <c r="E277" s="10">
        <v>10393</v>
      </c>
      <c r="F277" s="10">
        <v>10393</v>
      </c>
      <c r="G277" s="10">
        <v>9391</v>
      </c>
    </row>
    <row r="278" spans="1:7" ht="15" customHeight="1">
      <c r="B278" s="65" t="s">
        <v>89</v>
      </c>
      <c r="C278" s="70" t="s">
        <v>245</v>
      </c>
      <c r="D278" s="10">
        <v>364</v>
      </c>
      <c r="E278" s="10">
        <v>164</v>
      </c>
      <c r="F278" s="10">
        <v>164</v>
      </c>
      <c r="G278" s="10">
        <v>164</v>
      </c>
    </row>
    <row r="279" spans="1:7" ht="15" customHeight="1">
      <c r="B279" s="65" t="s">
        <v>90</v>
      </c>
      <c r="C279" s="269" t="s">
        <v>688</v>
      </c>
      <c r="D279" s="10">
        <v>502</v>
      </c>
      <c r="E279" s="10">
        <v>502</v>
      </c>
      <c r="F279" s="10">
        <v>502</v>
      </c>
      <c r="G279" s="10">
        <v>502</v>
      </c>
    </row>
    <row r="280" spans="1:7" ht="15" customHeight="1">
      <c r="B280" s="65" t="s">
        <v>260</v>
      </c>
      <c r="C280" s="70" t="s">
        <v>246</v>
      </c>
      <c r="D280" s="10">
        <v>287</v>
      </c>
      <c r="E280" s="10">
        <v>287</v>
      </c>
      <c r="F280" s="10">
        <v>287</v>
      </c>
      <c r="G280" s="10">
        <v>287</v>
      </c>
    </row>
    <row r="281" spans="1:7" ht="15" customHeight="1">
      <c r="A281" s="166"/>
      <c r="B281" s="164" t="s">
        <v>364</v>
      </c>
      <c r="C281" s="115" t="s">
        <v>361</v>
      </c>
      <c r="D281" s="9">
        <v>0</v>
      </c>
      <c r="E281" s="10">
        <v>1</v>
      </c>
      <c r="F281" s="10">
        <v>1</v>
      </c>
      <c r="G281" s="10">
        <v>1</v>
      </c>
    </row>
    <row r="282" spans="1:7" ht="12.75" customHeight="1">
      <c r="A282" s="166" t="s">
        <v>5</v>
      </c>
      <c r="B282" s="128">
        <v>46</v>
      </c>
      <c r="C282" s="116" t="s">
        <v>196</v>
      </c>
      <c r="D282" s="5">
        <f t="shared" ref="D282:G282" si="83">SUM(D274:D281)</f>
        <v>75094</v>
      </c>
      <c r="E282" s="5">
        <f t="shared" si="83"/>
        <v>96539</v>
      </c>
      <c r="F282" s="5">
        <f t="shared" si="83"/>
        <v>96539</v>
      </c>
      <c r="G282" s="5">
        <f t="shared" si="83"/>
        <v>84812</v>
      </c>
    </row>
    <row r="283" spans="1:7" ht="12.75" customHeight="1">
      <c r="A283" s="166"/>
      <c r="B283" s="164"/>
      <c r="C283" s="116"/>
      <c r="D283" s="10"/>
      <c r="E283" s="10"/>
      <c r="F283" s="8"/>
      <c r="G283" s="23"/>
    </row>
    <row r="284" spans="1:7" ht="12.75" customHeight="1">
      <c r="A284" s="166"/>
      <c r="B284" s="128">
        <v>47</v>
      </c>
      <c r="C284" s="116" t="s">
        <v>197</v>
      </c>
      <c r="D284" s="10"/>
      <c r="E284" s="10"/>
      <c r="F284" s="8"/>
      <c r="G284" s="23"/>
    </row>
    <row r="285" spans="1:7" ht="15" customHeight="1">
      <c r="B285" s="65" t="s">
        <v>91</v>
      </c>
      <c r="C285" s="210" t="s">
        <v>16</v>
      </c>
      <c r="D285" s="10">
        <v>25866</v>
      </c>
      <c r="E285" s="10">
        <v>53823</v>
      </c>
      <c r="F285" s="10">
        <v>53823</v>
      </c>
      <c r="G285" s="10">
        <v>64036</v>
      </c>
    </row>
    <row r="286" spans="1:7" ht="15" customHeight="1">
      <c r="B286" s="65" t="s">
        <v>161</v>
      </c>
      <c r="C286" s="210" t="s">
        <v>75</v>
      </c>
      <c r="D286" s="10">
        <v>3336</v>
      </c>
      <c r="E286" s="10">
        <v>5445</v>
      </c>
      <c r="F286" s="10">
        <v>5445</v>
      </c>
      <c r="G286" s="10">
        <v>3036</v>
      </c>
    </row>
    <row r="287" spans="1:7" ht="15" customHeight="1">
      <c r="B287" s="209" t="s">
        <v>261</v>
      </c>
      <c r="C287" s="210" t="s">
        <v>234</v>
      </c>
      <c r="D287" s="10">
        <v>1291</v>
      </c>
      <c r="E287" s="10">
        <v>1632</v>
      </c>
      <c r="F287" s="10">
        <v>1632</v>
      </c>
      <c r="G287" s="10">
        <v>1</v>
      </c>
    </row>
    <row r="288" spans="1:7" ht="15" customHeight="1">
      <c r="B288" s="209" t="s">
        <v>262</v>
      </c>
      <c r="C288" s="210" t="s">
        <v>236</v>
      </c>
      <c r="D288" s="10">
        <v>20972</v>
      </c>
      <c r="E288" s="10">
        <v>7457</v>
      </c>
      <c r="F288" s="10">
        <v>7457</v>
      </c>
      <c r="G288" s="10">
        <v>9108</v>
      </c>
    </row>
    <row r="289" spans="1:7" ht="15" customHeight="1">
      <c r="A289" s="170"/>
      <c r="B289" s="228" t="s">
        <v>92</v>
      </c>
      <c r="C289" s="212" t="s">
        <v>245</v>
      </c>
      <c r="D289" s="12">
        <v>329</v>
      </c>
      <c r="E289" s="12">
        <v>129</v>
      </c>
      <c r="F289" s="12">
        <v>129</v>
      </c>
      <c r="G289" s="12">
        <v>129</v>
      </c>
    </row>
    <row r="290" spans="1:7" ht="15" customHeight="1">
      <c r="B290" s="65" t="s">
        <v>93</v>
      </c>
      <c r="C290" s="269" t="s">
        <v>688</v>
      </c>
      <c r="D290" s="10">
        <v>413</v>
      </c>
      <c r="E290" s="10">
        <v>413</v>
      </c>
      <c r="F290" s="10">
        <v>413</v>
      </c>
      <c r="G290" s="10">
        <v>413</v>
      </c>
    </row>
    <row r="291" spans="1:7" ht="15" customHeight="1">
      <c r="B291" s="65" t="s">
        <v>263</v>
      </c>
      <c r="C291" s="70" t="s">
        <v>246</v>
      </c>
      <c r="D291" s="10">
        <v>152</v>
      </c>
      <c r="E291" s="10">
        <v>152</v>
      </c>
      <c r="F291" s="10">
        <v>152</v>
      </c>
      <c r="G291" s="10">
        <v>152</v>
      </c>
    </row>
    <row r="292" spans="1:7" ht="15" customHeight="1">
      <c r="B292" s="65" t="s">
        <v>428</v>
      </c>
      <c r="C292" s="70" t="s">
        <v>361</v>
      </c>
      <c r="D292" s="9">
        <v>0</v>
      </c>
      <c r="E292" s="10">
        <v>1</v>
      </c>
      <c r="F292" s="10">
        <v>1</v>
      </c>
      <c r="G292" s="10">
        <v>1</v>
      </c>
    </row>
    <row r="293" spans="1:7" ht="12.75" customHeight="1">
      <c r="A293" s="167" t="s">
        <v>5</v>
      </c>
      <c r="B293" s="209">
        <v>47</v>
      </c>
      <c r="C293" s="210" t="s">
        <v>197</v>
      </c>
      <c r="D293" s="5">
        <f t="shared" ref="D293:G293" si="84">SUM(D285:D292)</f>
        <v>52359</v>
      </c>
      <c r="E293" s="5">
        <f t="shared" si="84"/>
        <v>69052</v>
      </c>
      <c r="F293" s="5">
        <f t="shared" ref="F293" si="85">SUM(F285:F292)</f>
        <v>69052</v>
      </c>
      <c r="G293" s="5">
        <f t="shared" si="84"/>
        <v>76876</v>
      </c>
    </row>
    <row r="294" spans="1:7" ht="12.75" customHeight="1">
      <c r="B294" s="65"/>
      <c r="C294" s="210"/>
      <c r="D294" s="10"/>
      <c r="E294" s="10"/>
      <c r="F294" s="10"/>
      <c r="G294" s="23"/>
    </row>
    <row r="295" spans="1:7" ht="12.75" customHeight="1">
      <c r="B295" s="209">
        <v>48</v>
      </c>
      <c r="C295" s="210" t="s">
        <v>198</v>
      </c>
      <c r="D295" s="10"/>
      <c r="E295" s="10"/>
      <c r="F295" s="10"/>
      <c r="G295" s="23"/>
    </row>
    <row r="296" spans="1:7" ht="15" customHeight="1">
      <c r="B296" s="65" t="s">
        <v>94</v>
      </c>
      <c r="C296" s="210" t="s">
        <v>16</v>
      </c>
      <c r="D296" s="10">
        <v>73430</v>
      </c>
      <c r="E296" s="10">
        <v>148649</v>
      </c>
      <c r="F296" s="10">
        <v>148649</v>
      </c>
      <c r="G296" s="10">
        <v>165650</v>
      </c>
    </row>
    <row r="297" spans="1:7" ht="15" customHeight="1">
      <c r="B297" s="65" t="s">
        <v>162</v>
      </c>
      <c r="C297" s="210" t="s">
        <v>75</v>
      </c>
      <c r="D297" s="10">
        <v>9310</v>
      </c>
      <c r="E297" s="10">
        <v>9533</v>
      </c>
      <c r="F297" s="10">
        <v>9533</v>
      </c>
      <c r="G297" s="10">
        <v>7605</v>
      </c>
    </row>
    <row r="298" spans="1:7" ht="15" customHeight="1">
      <c r="B298" s="209" t="s">
        <v>264</v>
      </c>
      <c r="C298" s="210" t="s">
        <v>234</v>
      </c>
      <c r="D298" s="10">
        <v>3727</v>
      </c>
      <c r="E298" s="10">
        <v>4506</v>
      </c>
      <c r="F298" s="10">
        <v>4506</v>
      </c>
      <c r="G298" s="10">
        <v>1</v>
      </c>
    </row>
    <row r="299" spans="1:7" s="85" customFormat="1" ht="15" customHeight="1">
      <c r="A299" s="166"/>
      <c r="B299" s="128" t="s">
        <v>265</v>
      </c>
      <c r="C299" s="116" t="s">
        <v>236</v>
      </c>
      <c r="D299" s="10">
        <v>60315</v>
      </c>
      <c r="E299" s="10">
        <v>20435</v>
      </c>
      <c r="F299" s="10">
        <v>20435</v>
      </c>
      <c r="G299" s="10">
        <v>22770</v>
      </c>
    </row>
    <row r="300" spans="1:7" ht="15" customHeight="1">
      <c r="B300" s="65" t="s">
        <v>95</v>
      </c>
      <c r="C300" s="70" t="s">
        <v>245</v>
      </c>
      <c r="D300" s="10">
        <v>365</v>
      </c>
      <c r="E300" s="10">
        <v>165</v>
      </c>
      <c r="F300" s="10">
        <v>165</v>
      </c>
      <c r="G300" s="10">
        <v>165</v>
      </c>
    </row>
    <row r="301" spans="1:7" ht="15" customHeight="1">
      <c r="B301" s="65" t="s">
        <v>96</v>
      </c>
      <c r="C301" s="269" t="s">
        <v>688</v>
      </c>
      <c r="D301" s="10">
        <v>652</v>
      </c>
      <c r="E301" s="10">
        <v>652</v>
      </c>
      <c r="F301" s="10">
        <v>652</v>
      </c>
      <c r="G301" s="10">
        <v>652</v>
      </c>
    </row>
    <row r="302" spans="1:7" ht="15" customHeight="1">
      <c r="B302" s="65" t="s">
        <v>266</v>
      </c>
      <c r="C302" s="70" t="s">
        <v>246</v>
      </c>
      <c r="D302" s="10">
        <v>263</v>
      </c>
      <c r="E302" s="10">
        <v>263</v>
      </c>
      <c r="F302" s="10">
        <v>263</v>
      </c>
      <c r="G302" s="10">
        <v>263</v>
      </c>
    </row>
    <row r="303" spans="1:7" ht="15" customHeight="1">
      <c r="A303" s="166"/>
      <c r="B303" s="164" t="s">
        <v>429</v>
      </c>
      <c r="C303" s="115" t="s">
        <v>361</v>
      </c>
      <c r="D303" s="9">
        <v>0</v>
      </c>
      <c r="E303" s="10">
        <v>1</v>
      </c>
      <c r="F303" s="10">
        <v>1</v>
      </c>
      <c r="G303" s="10">
        <v>1</v>
      </c>
    </row>
    <row r="304" spans="1:7" ht="12.75" customHeight="1">
      <c r="A304" s="166" t="s">
        <v>5</v>
      </c>
      <c r="B304" s="128">
        <v>48</v>
      </c>
      <c r="C304" s="116" t="s">
        <v>198</v>
      </c>
      <c r="D304" s="5">
        <f t="shared" ref="D304:G304" si="86">SUM(D296:D303)</f>
        <v>148062</v>
      </c>
      <c r="E304" s="5">
        <f t="shared" si="86"/>
        <v>184204</v>
      </c>
      <c r="F304" s="5">
        <f t="shared" si="86"/>
        <v>184204</v>
      </c>
      <c r="G304" s="5">
        <f t="shared" si="86"/>
        <v>197107</v>
      </c>
    </row>
    <row r="305" spans="1:7" ht="12.75" customHeight="1">
      <c r="A305" s="166"/>
      <c r="B305" s="128"/>
      <c r="C305" s="116"/>
      <c r="D305" s="10"/>
      <c r="E305" s="10"/>
      <c r="F305" s="10"/>
      <c r="G305" s="10"/>
    </row>
    <row r="306" spans="1:7" ht="14.1" customHeight="1">
      <c r="A306" s="166"/>
      <c r="B306" s="128">
        <v>49</v>
      </c>
      <c r="C306" s="116" t="s">
        <v>199</v>
      </c>
      <c r="D306" s="10"/>
      <c r="E306" s="10"/>
      <c r="F306" s="10"/>
      <c r="G306" s="10"/>
    </row>
    <row r="307" spans="1:7" ht="14.1" customHeight="1">
      <c r="A307" s="166"/>
      <c r="B307" s="164" t="s">
        <v>200</v>
      </c>
      <c r="C307" s="116" t="s">
        <v>16</v>
      </c>
      <c r="D307" s="10">
        <v>51627</v>
      </c>
      <c r="E307" s="10">
        <v>101587</v>
      </c>
      <c r="F307" s="10">
        <v>101587</v>
      </c>
      <c r="G307" s="10">
        <v>130063</v>
      </c>
    </row>
    <row r="308" spans="1:7" ht="14.1" customHeight="1">
      <c r="B308" s="65" t="s">
        <v>201</v>
      </c>
      <c r="C308" s="210" t="s">
        <v>75</v>
      </c>
      <c r="D308" s="10">
        <v>3660</v>
      </c>
      <c r="E308" s="10">
        <v>6504</v>
      </c>
      <c r="F308" s="10">
        <v>6504</v>
      </c>
      <c r="G308" s="10">
        <v>8578</v>
      </c>
    </row>
    <row r="309" spans="1:7" ht="14.1" customHeight="1">
      <c r="B309" s="209" t="s">
        <v>267</v>
      </c>
      <c r="C309" s="210" t="s">
        <v>234</v>
      </c>
      <c r="D309" s="10">
        <v>2487</v>
      </c>
      <c r="E309" s="10">
        <v>3079</v>
      </c>
      <c r="F309" s="10">
        <v>3079</v>
      </c>
      <c r="G309" s="10">
        <v>1</v>
      </c>
    </row>
    <row r="310" spans="1:7" ht="14.1" customHeight="1">
      <c r="B310" s="209" t="s">
        <v>268</v>
      </c>
      <c r="C310" s="210" t="s">
        <v>236</v>
      </c>
      <c r="D310" s="10">
        <v>39669</v>
      </c>
      <c r="E310" s="10">
        <v>14000</v>
      </c>
      <c r="F310" s="10">
        <v>14000</v>
      </c>
      <c r="G310" s="10">
        <v>18733</v>
      </c>
    </row>
    <row r="311" spans="1:7" ht="14.1" customHeight="1">
      <c r="A311" s="166"/>
      <c r="B311" s="164" t="s">
        <v>202</v>
      </c>
      <c r="C311" s="115" t="s">
        <v>245</v>
      </c>
      <c r="D311" s="10">
        <v>300</v>
      </c>
      <c r="E311" s="10">
        <v>150</v>
      </c>
      <c r="F311" s="10">
        <v>150</v>
      </c>
      <c r="G311" s="10">
        <v>150</v>
      </c>
    </row>
    <row r="312" spans="1:7" ht="14.1" customHeight="1">
      <c r="A312" s="166"/>
      <c r="B312" s="164" t="s">
        <v>203</v>
      </c>
      <c r="C312" s="116" t="s">
        <v>688</v>
      </c>
      <c r="D312" s="10">
        <v>594</v>
      </c>
      <c r="E312" s="10">
        <v>600</v>
      </c>
      <c r="F312" s="10">
        <v>600</v>
      </c>
      <c r="G312" s="10">
        <v>600</v>
      </c>
    </row>
    <row r="313" spans="1:7" s="85" customFormat="1" ht="14.1" customHeight="1">
      <c r="A313" s="166"/>
      <c r="B313" s="164" t="s">
        <v>269</v>
      </c>
      <c r="C313" s="115" t="s">
        <v>246</v>
      </c>
      <c r="D313" s="10">
        <v>245</v>
      </c>
      <c r="E313" s="10">
        <v>250</v>
      </c>
      <c r="F313" s="10">
        <v>250</v>
      </c>
      <c r="G313" s="10">
        <v>250</v>
      </c>
    </row>
    <row r="314" spans="1:7" s="85" customFormat="1" ht="14.1" customHeight="1">
      <c r="A314" s="166"/>
      <c r="B314" s="164" t="s">
        <v>430</v>
      </c>
      <c r="C314" s="115" t="s">
        <v>361</v>
      </c>
      <c r="D314" s="9">
        <v>0</v>
      </c>
      <c r="E314" s="10">
        <v>1</v>
      </c>
      <c r="F314" s="10">
        <v>1</v>
      </c>
      <c r="G314" s="10">
        <v>1</v>
      </c>
    </row>
    <row r="315" spans="1:7" ht="14.1" customHeight="1">
      <c r="A315" s="166" t="s">
        <v>5</v>
      </c>
      <c r="B315" s="128">
        <v>49</v>
      </c>
      <c r="C315" s="116" t="s">
        <v>199</v>
      </c>
      <c r="D315" s="5">
        <f t="shared" ref="D315:G315" si="87">SUM(D307:D314)</f>
        <v>98582</v>
      </c>
      <c r="E315" s="5">
        <f t="shared" si="87"/>
        <v>126171</v>
      </c>
      <c r="F315" s="5">
        <f t="shared" ref="F315" si="88">SUM(F307:F314)</f>
        <v>126171</v>
      </c>
      <c r="G315" s="5">
        <f t="shared" si="87"/>
        <v>158376</v>
      </c>
    </row>
    <row r="316" spans="1:7" ht="10.5" customHeight="1">
      <c r="A316" s="166"/>
      <c r="B316" s="128"/>
      <c r="C316" s="116"/>
      <c r="D316" s="10"/>
      <c r="E316" s="10"/>
      <c r="F316" s="10"/>
      <c r="G316" s="10"/>
    </row>
    <row r="317" spans="1:7" ht="14.1" customHeight="1">
      <c r="A317" s="166"/>
      <c r="B317" s="128">
        <v>50</v>
      </c>
      <c r="C317" s="116" t="s">
        <v>204</v>
      </c>
      <c r="D317" s="10"/>
      <c r="E317" s="10"/>
      <c r="F317" s="10"/>
      <c r="G317" s="10"/>
    </row>
    <row r="318" spans="1:7" ht="14.1" customHeight="1">
      <c r="A318" s="166"/>
      <c r="B318" s="164" t="s">
        <v>205</v>
      </c>
      <c r="C318" s="116" t="s">
        <v>16</v>
      </c>
      <c r="D318" s="10">
        <v>39611</v>
      </c>
      <c r="E318" s="10">
        <v>80981</v>
      </c>
      <c r="F318" s="10">
        <v>80981</v>
      </c>
      <c r="G318" s="10">
        <v>67622</v>
      </c>
    </row>
    <row r="319" spans="1:7" ht="14.1" customHeight="1">
      <c r="A319" s="166"/>
      <c r="B319" s="164" t="s">
        <v>206</v>
      </c>
      <c r="C319" s="116" t="s">
        <v>75</v>
      </c>
      <c r="D319" s="10">
        <v>5746</v>
      </c>
      <c r="E319" s="10">
        <v>9935</v>
      </c>
      <c r="F319" s="10">
        <v>9935</v>
      </c>
      <c r="G319" s="10">
        <v>8590</v>
      </c>
    </row>
    <row r="320" spans="1:7" ht="14.1" customHeight="1">
      <c r="A320" s="166"/>
      <c r="B320" s="128" t="s">
        <v>270</v>
      </c>
      <c r="C320" s="116" t="s">
        <v>234</v>
      </c>
      <c r="D320" s="10">
        <v>1345</v>
      </c>
      <c r="E320" s="10">
        <v>2453</v>
      </c>
      <c r="F320" s="10">
        <v>2453</v>
      </c>
      <c r="G320" s="10">
        <v>1</v>
      </c>
    </row>
    <row r="321" spans="1:7" ht="14.1" customHeight="1">
      <c r="B321" s="209" t="s">
        <v>271</v>
      </c>
      <c r="C321" s="210" t="s">
        <v>236</v>
      </c>
      <c r="D321" s="10">
        <v>30726</v>
      </c>
      <c r="E321" s="10">
        <v>11205</v>
      </c>
      <c r="F321" s="10">
        <v>11205</v>
      </c>
      <c r="G321" s="10">
        <v>8971</v>
      </c>
    </row>
    <row r="322" spans="1:7" ht="14.1" customHeight="1">
      <c r="B322" s="65" t="s">
        <v>207</v>
      </c>
      <c r="C322" s="70" t="s">
        <v>245</v>
      </c>
      <c r="D322" s="10">
        <v>250</v>
      </c>
      <c r="E322" s="10">
        <v>150</v>
      </c>
      <c r="F322" s="10">
        <v>150</v>
      </c>
      <c r="G322" s="10">
        <v>150</v>
      </c>
    </row>
    <row r="323" spans="1:7" ht="14.1" customHeight="1">
      <c r="A323" s="166"/>
      <c r="B323" s="164" t="s">
        <v>208</v>
      </c>
      <c r="C323" s="116" t="s">
        <v>688</v>
      </c>
      <c r="D323" s="10">
        <v>600</v>
      </c>
      <c r="E323" s="10">
        <v>600</v>
      </c>
      <c r="F323" s="10">
        <v>600</v>
      </c>
      <c r="G323" s="10">
        <v>600</v>
      </c>
    </row>
    <row r="324" spans="1:7" ht="14.1" customHeight="1">
      <c r="A324" s="166"/>
      <c r="B324" s="164" t="s">
        <v>272</v>
      </c>
      <c r="C324" s="115" t="s">
        <v>246</v>
      </c>
      <c r="D324" s="10">
        <v>247</v>
      </c>
      <c r="E324" s="10">
        <v>250</v>
      </c>
      <c r="F324" s="10">
        <v>250</v>
      </c>
      <c r="G324" s="10">
        <v>250</v>
      </c>
    </row>
    <row r="325" spans="1:7" s="85" customFormat="1" ht="14.1" customHeight="1">
      <c r="A325" s="166"/>
      <c r="B325" s="164" t="s">
        <v>431</v>
      </c>
      <c r="C325" s="115" t="s">
        <v>361</v>
      </c>
      <c r="D325" s="9">
        <v>0</v>
      </c>
      <c r="E325" s="10">
        <v>1</v>
      </c>
      <c r="F325" s="10">
        <v>1</v>
      </c>
      <c r="G325" s="10">
        <v>1</v>
      </c>
    </row>
    <row r="326" spans="1:7" ht="14.1" customHeight="1">
      <c r="A326" s="167" t="s">
        <v>5</v>
      </c>
      <c r="B326" s="209">
        <v>50</v>
      </c>
      <c r="C326" s="210" t="s">
        <v>204</v>
      </c>
      <c r="D326" s="12">
        <f t="shared" ref="D326:E326" si="89">SUM(D318:D325)</f>
        <v>78525</v>
      </c>
      <c r="E326" s="12">
        <f t="shared" si="89"/>
        <v>105575</v>
      </c>
      <c r="F326" s="12">
        <f t="shared" ref="F326" si="90">SUM(F318:F325)</f>
        <v>105575</v>
      </c>
      <c r="G326" s="12">
        <v>86185</v>
      </c>
    </row>
    <row r="327" spans="1:7" ht="14.1" customHeight="1">
      <c r="A327" s="167" t="s">
        <v>5</v>
      </c>
      <c r="B327" s="209">
        <v>58</v>
      </c>
      <c r="C327" s="211" t="s">
        <v>662</v>
      </c>
      <c r="D327" s="12">
        <f t="shared" ref="D327:G327" si="91">D304+D293+D282+D271+D315+D326</f>
        <v>612453</v>
      </c>
      <c r="E327" s="12">
        <f t="shared" si="91"/>
        <v>765192</v>
      </c>
      <c r="F327" s="12">
        <f t="shared" ref="F327" si="92">F304+F293+F282+F271+F315+F326</f>
        <v>765192</v>
      </c>
      <c r="G327" s="12">
        <f t="shared" si="91"/>
        <v>804852</v>
      </c>
    </row>
    <row r="328" spans="1:7" ht="10.5" customHeight="1">
      <c r="C328" s="210"/>
      <c r="D328" s="10"/>
      <c r="E328" s="10"/>
      <c r="F328" s="10"/>
      <c r="G328" s="10"/>
    </row>
    <row r="329" spans="1:7" ht="14.45" customHeight="1">
      <c r="B329" s="209">
        <v>60</v>
      </c>
      <c r="C329" s="210" t="s">
        <v>380</v>
      </c>
      <c r="D329" s="9"/>
      <c r="E329" s="10"/>
      <c r="F329" s="10"/>
      <c r="G329" s="9"/>
    </row>
    <row r="330" spans="1:7" ht="14.45" customHeight="1">
      <c r="A330" s="166"/>
      <c r="B330" s="128" t="s">
        <v>317</v>
      </c>
      <c r="C330" s="116" t="s">
        <v>251</v>
      </c>
      <c r="D330" s="10">
        <v>4354</v>
      </c>
      <c r="E330" s="10">
        <v>5000</v>
      </c>
      <c r="F330" s="10">
        <v>5000</v>
      </c>
      <c r="G330" s="10">
        <v>5000</v>
      </c>
    </row>
    <row r="331" spans="1:7" ht="14.45" customHeight="1">
      <c r="A331" s="166" t="s">
        <v>5</v>
      </c>
      <c r="B331" s="128">
        <v>60</v>
      </c>
      <c r="C331" s="116" t="s">
        <v>380</v>
      </c>
      <c r="D331" s="5">
        <f t="shared" ref="D331:G331" si="93">D330</f>
        <v>4354</v>
      </c>
      <c r="E331" s="5">
        <f t="shared" si="93"/>
        <v>5000</v>
      </c>
      <c r="F331" s="5">
        <f t="shared" ref="F331" si="94">F330</f>
        <v>5000</v>
      </c>
      <c r="G331" s="5">
        <f t="shared" si="93"/>
        <v>5000</v>
      </c>
    </row>
    <row r="332" spans="1:7" ht="14.1" customHeight="1">
      <c r="A332" s="166"/>
      <c r="B332" s="128"/>
      <c r="C332" s="116"/>
      <c r="D332" s="9"/>
      <c r="E332" s="10"/>
      <c r="F332" s="10"/>
      <c r="G332" s="10"/>
    </row>
    <row r="333" spans="1:7" ht="27.75" customHeight="1">
      <c r="A333" s="166"/>
      <c r="B333" s="128">
        <v>61</v>
      </c>
      <c r="C333" s="116" t="s">
        <v>491</v>
      </c>
      <c r="D333" s="9"/>
      <c r="E333" s="10"/>
      <c r="F333" s="10"/>
      <c r="G333" s="9"/>
    </row>
    <row r="334" spans="1:7">
      <c r="B334" s="209" t="s">
        <v>330</v>
      </c>
      <c r="C334" s="210" t="s">
        <v>316</v>
      </c>
      <c r="D334" s="9">
        <v>0</v>
      </c>
      <c r="E334" s="9">
        <v>0</v>
      </c>
      <c r="F334" s="9">
        <v>0</v>
      </c>
      <c r="G334" s="10">
        <v>27000</v>
      </c>
    </row>
    <row r="335" spans="1:7">
      <c r="A335" s="170"/>
      <c r="B335" s="67" t="s">
        <v>333</v>
      </c>
      <c r="C335" s="68" t="s">
        <v>251</v>
      </c>
      <c r="D335" s="12">
        <v>32598</v>
      </c>
      <c r="E335" s="12">
        <v>20000</v>
      </c>
      <c r="F335" s="12">
        <v>20000</v>
      </c>
      <c r="G335" s="11">
        <v>0</v>
      </c>
    </row>
    <row r="336" spans="1:7" ht="25.5" customHeight="1">
      <c r="A336" s="167" t="s">
        <v>5</v>
      </c>
      <c r="B336" s="209">
        <v>61</v>
      </c>
      <c r="C336" s="211" t="s">
        <v>491</v>
      </c>
      <c r="D336" s="12">
        <f>SUM(D334:D335)</f>
        <v>32598</v>
      </c>
      <c r="E336" s="12">
        <f t="shared" ref="E336:G336" si="95">SUM(E334:E335)</f>
        <v>20000</v>
      </c>
      <c r="F336" s="12">
        <f t="shared" si="95"/>
        <v>20000</v>
      </c>
      <c r="G336" s="12">
        <f t="shared" si="95"/>
        <v>27000</v>
      </c>
    </row>
    <row r="337" spans="1:7" ht="12.75" customHeight="1">
      <c r="A337" s="167" t="s">
        <v>5</v>
      </c>
      <c r="B337" s="76">
        <v>2.0009999999999999</v>
      </c>
      <c r="C337" s="49" t="s">
        <v>29</v>
      </c>
      <c r="D337" s="12">
        <f t="shared" ref="D337:G337" si="96">D327+D331+D336</f>
        <v>649405</v>
      </c>
      <c r="E337" s="12">
        <f t="shared" si="96"/>
        <v>790192</v>
      </c>
      <c r="F337" s="12">
        <f t="shared" si="96"/>
        <v>790192</v>
      </c>
      <c r="G337" s="12">
        <f t="shared" si="96"/>
        <v>836852</v>
      </c>
    </row>
    <row r="338" spans="1:7" ht="14.1" customHeight="1">
      <c r="B338" s="77"/>
      <c r="C338" s="49"/>
      <c r="D338" s="78"/>
      <c r="E338" s="78"/>
      <c r="F338" s="24"/>
      <c r="G338" s="79"/>
    </row>
    <row r="339" spans="1:7" ht="12.75" customHeight="1">
      <c r="B339" s="76">
        <v>2.1040000000000001</v>
      </c>
      <c r="C339" s="49" t="s">
        <v>15</v>
      </c>
      <c r="D339" s="38"/>
      <c r="E339" s="38"/>
      <c r="F339" s="14"/>
      <c r="G339" s="55"/>
    </row>
    <row r="340" spans="1:7" ht="12.75" customHeight="1">
      <c r="B340" s="209">
        <v>64</v>
      </c>
      <c r="C340" s="54" t="s">
        <v>31</v>
      </c>
      <c r="D340" s="38"/>
      <c r="E340" s="38"/>
      <c r="F340" s="14"/>
      <c r="G340" s="55"/>
    </row>
    <row r="341" spans="1:7" ht="12.75" customHeight="1">
      <c r="A341" s="166"/>
      <c r="B341" s="128">
        <v>45</v>
      </c>
      <c r="C341" s="116" t="s">
        <v>195</v>
      </c>
      <c r="D341" s="146"/>
      <c r="E341" s="146"/>
      <c r="F341" s="14"/>
      <c r="G341" s="147"/>
    </row>
    <row r="342" spans="1:7" ht="15" customHeight="1">
      <c r="A342" s="166"/>
      <c r="B342" s="164" t="s">
        <v>32</v>
      </c>
      <c r="C342" s="116" t="s">
        <v>16</v>
      </c>
      <c r="D342" s="10">
        <v>912115</v>
      </c>
      <c r="E342" s="10">
        <v>1552553</v>
      </c>
      <c r="F342" s="10">
        <v>1552553</v>
      </c>
      <c r="G342" s="10">
        <v>1472653</v>
      </c>
    </row>
    <row r="343" spans="1:7" ht="15" customHeight="1">
      <c r="B343" s="65" t="s">
        <v>178</v>
      </c>
      <c r="C343" s="210" t="s">
        <v>75</v>
      </c>
      <c r="D343" s="10">
        <v>157657</v>
      </c>
      <c r="E343" s="10">
        <v>187981</v>
      </c>
      <c r="F343" s="10">
        <v>187981</v>
      </c>
      <c r="G343" s="10">
        <v>187983</v>
      </c>
    </row>
    <row r="344" spans="1:7" ht="15" customHeight="1">
      <c r="A344" s="166"/>
      <c r="B344" s="128" t="s">
        <v>273</v>
      </c>
      <c r="C344" s="116" t="s">
        <v>234</v>
      </c>
      <c r="D344" s="10">
        <v>15718</v>
      </c>
      <c r="E344" s="10">
        <v>94210</v>
      </c>
      <c r="F344" s="10">
        <f>94210-41738-32185</f>
        <v>20287</v>
      </c>
      <c r="G344" s="10">
        <v>1</v>
      </c>
    </row>
    <row r="345" spans="1:7" ht="15" customHeight="1">
      <c r="A345" s="166"/>
      <c r="B345" s="128" t="s">
        <v>274</v>
      </c>
      <c r="C345" s="116" t="s">
        <v>236</v>
      </c>
      <c r="D345" s="10">
        <v>677079</v>
      </c>
      <c r="E345" s="10">
        <v>156109</v>
      </c>
      <c r="F345" s="10">
        <f>156109-13617</f>
        <v>142492</v>
      </c>
      <c r="G345" s="10">
        <v>216302</v>
      </c>
    </row>
    <row r="346" spans="1:7" ht="15" customHeight="1">
      <c r="A346" s="166"/>
      <c r="B346" s="164" t="s">
        <v>33</v>
      </c>
      <c r="C346" s="115" t="s">
        <v>245</v>
      </c>
      <c r="D346" s="12">
        <v>289</v>
      </c>
      <c r="E346" s="12">
        <v>289</v>
      </c>
      <c r="F346" s="12">
        <v>289</v>
      </c>
      <c r="G346" s="12">
        <v>289</v>
      </c>
    </row>
    <row r="347" spans="1:7" ht="12.75" customHeight="1">
      <c r="A347" s="166" t="s">
        <v>5</v>
      </c>
      <c r="B347" s="128">
        <v>45</v>
      </c>
      <c r="C347" s="116" t="s">
        <v>195</v>
      </c>
      <c r="D347" s="12">
        <f t="shared" ref="D347:G347" si="97">SUM(D342:D346)</f>
        <v>1762858</v>
      </c>
      <c r="E347" s="12">
        <f t="shared" si="97"/>
        <v>1991142</v>
      </c>
      <c r="F347" s="12">
        <f t="shared" ref="F347" si="98">SUM(F342:F346)</f>
        <v>1903602</v>
      </c>
      <c r="G347" s="12">
        <f t="shared" si="97"/>
        <v>1877228</v>
      </c>
    </row>
    <row r="348" spans="1:7" ht="8.25" customHeight="1">
      <c r="A348" s="166"/>
      <c r="B348" s="128"/>
      <c r="C348" s="116"/>
      <c r="D348" s="38"/>
      <c r="E348" s="38"/>
      <c r="F348" s="38"/>
      <c r="G348" s="55"/>
    </row>
    <row r="349" spans="1:7" ht="12.75" customHeight="1">
      <c r="A349" s="166"/>
      <c r="B349" s="128">
        <v>46</v>
      </c>
      <c r="C349" s="116" t="s">
        <v>196</v>
      </c>
      <c r="D349" s="38"/>
      <c r="E349" s="38"/>
      <c r="F349" s="38"/>
      <c r="G349" s="55"/>
    </row>
    <row r="350" spans="1:7" ht="15" customHeight="1">
      <c r="A350" s="166"/>
      <c r="B350" s="164" t="s">
        <v>34</v>
      </c>
      <c r="C350" s="116" t="s">
        <v>16</v>
      </c>
      <c r="D350" s="10">
        <v>363547</v>
      </c>
      <c r="E350" s="10">
        <v>597170</v>
      </c>
      <c r="F350" s="10">
        <v>597170</v>
      </c>
      <c r="G350" s="10">
        <v>659460</v>
      </c>
    </row>
    <row r="351" spans="1:7" s="85" customFormat="1" ht="14.1" customHeight="1">
      <c r="A351" s="166"/>
      <c r="B351" s="164" t="s">
        <v>179</v>
      </c>
      <c r="C351" s="116" t="s">
        <v>75</v>
      </c>
      <c r="D351" s="10">
        <v>162482</v>
      </c>
      <c r="E351" s="10">
        <v>194352</v>
      </c>
      <c r="F351" s="10">
        <v>194352</v>
      </c>
      <c r="G351" s="10">
        <v>186781</v>
      </c>
    </row>
    <row r="352" spans="1:7" ht="14.1" customHeight="1">
      <c r="B352" s="209" t="s">
        <v>275</v>
      </c>
      <c r="C352" s="210" t="s">
        <v>234</v>
      </c>
      <c r="D352" s="10">
        <v>8803</v>
      </c>
      <c r="E352" s="10">
        <v>20847</v>
      </c>
      <c r="F352" s="10">
        <f>20847-3000</f>
        <v>17847</v>
      </c>
      <c r="G352" s="10">
        <v>1</v>
      </c>
    </row>
    <row r="353" spans="1:7" ht="14.1" customHeight="1">
      <c r="B353" s="209" t="s">
        <v>276</v>
      </c>
      <c r="C353" s="210" t="s">
        <v>236</v>
      </c>
      <c r="D353" s="10">
        <v>276512</v>
      </c>
      <c r="E353" s="10">
        <v>77941</v>
      </c>
      <c r="F353" s="10">
        <v>77941</v>
      </c>
      <c r="G353" s="10">
        <v>90147</v>
      </c>
    </row>
    <row r="354" spans="1:7" ht="14.1" customHeight="1">
      <c r="B354" s="65" t="s">
        <v>35</v>
      </c>
      <c r="C354" s="70" t="s">
        <v>245</v>
      </c>
      <c r="D354" s="19">
        <v>248</v>
      </c>
      <c r="E354" s="19">
        <v>248</v>
      </c>
      <c r="F354" s="19">
        <v>248</v>
      </c>
      <c r="G354" s="19">
        <v>248</v>
      </c>
    </row>
    <row r="355" spans="1:7" ht="14.1" customHeight="1">
      <c r="A355" s="167" t="s">
        <v>5</v>
      </c>
      <c r="B355" s="209">
        <v>46</v>
      </c>
      <c r="C355" s="210" t="s">
        <v>196</v>
      </c>
      <c r="D355" s="5">
        <f t="shared" ref="D355:G355" si="99">SUM(D350:D354)</f>
        <v>811592</v>
      </c>
      <c r="E355" s="5">
        <f t="shared" si="99"/>
        <v>890558</v>
      </c>
      <c r="F355" s="5">
        <f t="shared" ref="F355" si="100">SUM(F350:F354)</f>
        <v>887558</v>
      </c>
      <c r="G355" s="5">
        <f t="shared" si="99"/>
        <v>936637</v>
      </c>
    </row>
    <row r="356" spans="1:7" ht="8.25" customHeight="1">
      <c r="C356" s="210"/>
      <c r="D356" s="10"/>
      <c r="E356" s="10"/>
      <c r="F356" s="10"/>
      <c r="G356" s="10"/>
    </row>
    <row r="357" spans="1:7" ht="14.1" customHeight="1">
      <c r="B357" s="209">
        <v>47</v>
      </c>
      <c r="C357" s="210" t="s">
        <v>197</v>
      </c>
      <c r="D357" s="38"/>
      <c r="E357" s="38"/>
      <c r="F357" s="38"/>
      <c r="G357" s="55"/>
    </row>
    <row r="358" spans="1:7" ht="14.1" customHeight="1">
      <c r="B358" s="65" t="s">
        <v>36</v>
      </c>
      <c r="C358" s="210" t="s">
        <v>16</v>
      </c>
      <c r="D358" s="10">
        <v>181013</v>
      </c>
      <c r="E358" s="10">
        <v>364919</v>
      </c>
      <c r="F358" s="10">
        <v>364919</v>
      </c>
      <c r="G358" s="10">
        <v>353109</v>
      </c>
    </row>
    <row r="359" spans="1:7" ht="14.1" customHeight="1">
      <c r="B359" s="65" t="s">
        <v>180</v>
      </c>
      <c r="C359" s="210" t="s">
        <v>75</v>
      </c>
      <c r="D359" s="10">
        <v>80292</v>
      </c>
      <c r="E359" s="10">
        <v>87247</v>
      </c>
      <c r="F359" s="10">
        <v>87247</v>
      </c>
      <c r="G359" s="10">
        <v>65395</v>
      </c>
    </row>
    <row r="360" spans="1:7" ht="14.1" customHeight="1">
      <c r="B360" s="209" t="s">
        <v>277</v>
      </c>
      <c r="C360" s="210" t="s">
        <v>234</v>
      </c>
      <c r="D360" s="10">
        <v>2900</v>
      </c>
      <c r="E360" s="10">
        <v>10338</v>
      </c>
      <c r="F360" s="10">
        <f>10338-2000</f>
        <v>8338</v>
      </c>
      <c r="G360" s="10">
        <v>1</v>
      </c>
    </row>
    <row r="361" spans="1:7" ht="14.1" customHeight="1">
      <c r="B361" s="209" t="s">
        <v>278</v>
      </c>
      <c r="C361" s="210" t="s">
        <v>236</v>
      </c>
      <c r="D361" s="10">
        <v>154448</v>
      </c>
      <c r="E361" s="10">
        <v>57424</v>
      </c>
      <c r="F361" s="10">
        <f>57424-54018</f>
        <v>3406</v>
      </c>
      <c r="G361" s="10">
        <v>49420</v>
      </c>
    </row>
    <row r="362" spans="1:7" ht="14.1" customHeight="1">
      <c r="B362" s="65" t="s">
        <v>37</v>
      </c>
      <c r="C362" s="70" t="s">
        <v>245</v>
      </c>
      <c r="D362" s="10">
        <v>174</v>
      </c>
      <c r="E362" s="10">
        <v>174</v>
      </c>
      <c r="F362" s="10">
        <v>174</v>
      </c>
      <c r="G362" s="10">
        <v>174</v>
      </c>
    </row>
    <row r="363" spans="1:7" ht="14.1" customHeight="1">
      <c r="A363" s="167" t="s">
        <v>5</v>
      </c>
      <c r="B363" s="209">
        <v>47</v>
      </c>
      <c r="C363" s="210" t="s">
        <v>197</v>
      </c>
      <c r="D363" s="5">
        <f t="shared" ref="D363:G363" si="101">SUM(D358:D362)</f>
        <v>418827</v>
      </c>
      <c r="E363" s="5">
        <f t="shared" si="101"/>
        <v>520102</v>
      </c>
      <c r="F363" s="5">
        <f t="shared" ref="F363" si="102">SUM(F358:F362)</f>
        <v>464084</v>
      </c>
      <c r="G363" s="5">
        <f t="shared" si="101"/>
        <v>468099</v>
      </c>
    </row>
    <row r="364" spans="1:7" ht="9.75" customHeight="1">
      <c r="C364" s="210"/>
      <c r="D364" s="38"/>
      <c r="E364" s="38"/>
      <c r="F364" s="38"/>
      <c r="G364" s="55"/>
    </row>
    <row r="365" spans="1:7" ht="14.1" customHeight="1">
      <c r="B365" s="209">
        <v>48</v>
      </c>
      <c r="C365" s="210" t="s">
        <v>198</v>
      </c>
      <c r="D365" s="38"/>
      <c r="E365" s="38"/>
      <c r="F365" s="38"/>
      <c r="G365" s="55"/>
    </row>
    <row r="366" spans="1:7" s="85" customFormat="1" ht="14.1" customHeight="1">
      <c r="A366" s="166"/>
      <c r="B366" s="164" t="s">
        <v>38</v>
      </c>
      <c r="C366" s="116" t="s">
        <v>16</v>
      </c>
      <c r="D366" s="10">
        <v>683324</v>
      </c>
      <c r="E366" s="10">
        <v>1171147</v>
      </c>
      <c r="F366" s="10">
        <v>1171147</v>
      </c>
      <c r="G366" s="10">
        <v>1127783</v>
      </c>
    </row>
    <row r="367" spans="1:7" ht="14.1" customHeight="1">
      <c r="B367" s="65" t="s">
        <v>163</v>
      </c>
      <c r="C367" s="210" t="s">
        <v>75</v>
      </c>
      <c r="D367" s="19">
        <v>243242</v>
      </c>
      <c r="E367" s="19">
        <v>265242</v>
      </c>
      <c r="F367" s="19">
        <v>265242</v>
      </c>
      <c r="G367" s="19">
        <v>250175</v>
      </c>
    </row>
    <row r="368" spans="1:7" ht="14.1" customHeight="1">
      <c r="B368" s="209" t="s">
        <v>279</v>
      </c>
      <c r="C368" s="210" t="s">
        <v>234</v>
      </c>
      <c r="D368" s="10">
        <v>12098</v>
      </c>
      <c r="E368" s="10">
        <v>35457</v>
      </c>
      <c r="F368" s="10">
        <f>35457-5000-13711</f>
        <v>16746</v>
      </c>
      <c r="G368" s="10">
        <v>1</v>
      </c>
    </row>
    <row r="369" spans="1:7" ht="14.1" customHeight="1">
      <c r="B369" s="209" t="s">
        <v>280</v>
      </c>
      <c r="C369" s="210" t="s">
        <v>236</v>
      </c>
      <c r="D369" s="10">
        <v>540830</v>
      </c>
      <c r="E369" s="10">
        <v>154939</v>
      </c>
      <c r="F369" s="10">
        <v>154939</v>
      </c>
      <c r="G369" s="10">
        <v>176110</v>
      </c>
    </row>
    <row r="370" spans="1:7" ht="14.1" customHeight="1">
      <c r="A370" s="166"/>
      <c r="B370" s="164" t="s">
        <v>39</v>
      </c>
      <c r="C370" s="115" t="s">
        <v>245</v>
      </c>
      <c r="D370" s="19">
        <f>248-1</f>
        <v>247</v>
      </c>
      <c r="E370" s="19">
        <v>248</v>
      </c>
      <c r="F370" s="19">
        <v>248</v>
      </c>
      <c r="G370" s="19">
        <v>248</v>
      </c>
    </row>
    <row r="371" spans="1:7" ht="14.1" customHeight="1">
      <c r="A371" s="166" t="s">
        <v>5</v>
      </c>
      <c r="B371" s="128">
        <v>48</v>
      </c>
      <c r="C371" s="116" t="s">
        <v>198</v>
      </c>
      <c r="D371" s="5">
        <f t="shared" ref="D371:G371" si="103">SUM(D366:D370)</f>
        <v>1479741</v>
      </c>
      <c r="E371" s="5">
        <f t="shared" si="103"/>
        <v>1627033</v>
      </c>
      <c r="F371" s="5">
        <f t="shared" si="103"/>
        <v>1608322</v>
      </c>
      <c r="G371" s="5">
        <f t="shared" si="103"/>
        <v>1554317</v>
      </c>
    </row>
    <row r="372" spans="1:7" ht="14.1" customHeight="1">
      <c r="A372" s="166"/>
      <c r="B372" s="128"/>
      <c r="C372" s="116"/>
      <c r="D372" s="16"/>
      <c r="E372" s="16"/>
      <c r="F372" s="16"/>
      <c r="G372" s="16"/>
    </row>
    <row r="373" spans="1:7" ht="14.1" customHeight="1">
      <c r="A373" s="166"/>
      <c r="B373" s="128">
        <v>49</v>
      </c>
      <c r="C373" s="116" t="s">
        <v>199</v>
      </c>
      <c r="D373" s="9"/>
      <c r="E373" s="9"/>
      <c r="F373" s="9"/>
      <c r="G373" s="10"/>
    </row>
    <row r="374" spans="1:7" ht="14.1" customHeight="1">
      <c r="A374" s="166"/>
      <c r="B374" s="128" t="s">
        <v>344</v>
      </c>
      <c r="C374" s="116" t="s">
        <v>16</v>
      </c>
      <c r="D374" s="10">
        <v>485915</v>
      </c>
      <c r="E374" s="10">
        <v>896269</v>
      </c>
      <c r="F374" s="10">
        <f>896269-84980</f>
        <v>811289</v>
      </c>
      <c r="G374" s="10">
        <v>909024</v>
      </c>
    </row>
    <row r="375" spans="1:7" ht="14.1" customHeight="1">
      <c r="B375" s="209" t="s">
        <v>345</v>
      </c>
      <c r="C375" s="210" t="s">
        <v>75</v>
      </c>
      <c r="D375" s="10">
        <v>142787</v>
      </c>
      <c r="E375" s="10">
        <v>176590</v>
      </c>
      <c r="F375" s="10">
        <v>176590</v>
      </c>
      <c r="G375" s="10">
        <v>54976</v>
      </c>
    </row>
    <row r="376" spans="1:7" ht="14.1" customHeight="1">
      <c r="B376" s="209" t="s">
        <v>346</v>
      </c>
      <c r="C376" s="210" t="s">
        <v>234</v>
      </c>
      <c r="D376" s="10">
        <v>8079</v>
      </c>
      <c r="E376" s="10">
        <v>27162</v>
      </c>
      <c r="F376" s="10">
        <f>27162-5000-14166</f>
        <v>7996</v>
      </c>
      <c r="G376" s="10">
        <v>1</v>
      </c>
    </row>
    <row r="377" spans="1:7" ht="14.1" customHeight="1">
      <c r="B377" s="209" t="s">
        <v>347</v>
      </c>
      <c r="C377" s="210" t="s">
        <v>236</v>
      </c>
      <c r="D377" s="10">
        <v>406631</v>
      </c>
      <c r="E377" s="10">
        <v>119828</v>
      </c>
      <c r="F377" s="10">
        <v>119828</v>
      </c>
      <c r="G377" s="10">
        <v>121982</v>
      </c>
    </row>
    <row r="378" spans="1:7" ht="14.1" customHeight="1">
      <c r="A378" s="167" t="s">
        <v>5</v>
      </c>
      <c r="B378" s="209">
        <v>49</v>
      </c>
      <c r="C378" s="210" t="s">
        <v>199</v>
      </c>
      <c r="D378" s="5">
        <f t="shared" ref="D378:G378" si="104">SUM(D374:D377)</f>
        <v>1043412</v>
      </c>
      <c r="E378" s="5">
        <f t="shared" si="104"/>
        <v>1219849</v>
      </c>
      <c r="F378" s="5">
        <f t="shared" ref="F378" si="105">SUM(F374:F377)</f>
        <v>1115703</v>
      </c>
      <c r="G378" s="5">
        <f t="shared" si="104"/>
        <v>1085983</v>
      </c>
    </row>
    <row r="379" spans="1:7" ht="14.1" customHeight="1">
      <c r="C379" s="210"/>
      <c r="D379" s="10"/>
      <c r="E379" s="10"/>
      <c r="F379" s="10"/>
      <c r="G379" s="10"/>
    </row>
    <row r="380" spans="1:7" ht="14.1" customHeight="1">
      <c r="B380" s="209">
        <v>50</v>
      </c>
      <c r="C380" s="210" t="s">
        <v>204</v>
      </c>
      <c r="D380" s="9"/>
      <c r="E380" s="9"/>
      <c r="F380" s="9"/>
      <c r="G380" s="10"/>
    </row>
    <row r="381" spans="1:7" s="85" customFormat="1" ht="14.1" customHeight="1">
      <c r="A381" s="166"/>
      <c r="B381" s="128" t="s">
        <v>348</v>
      </c>
      <c r="C381" s="116" t="s">
        <v>16</v>
      </c>
      <c r="D381" s="10">
        <v>352311</v>
      </c>
      <c r="E381" s="10">
        <v>602023</v>
      </c>
      <c r="F381" s="10">
        <v>602023</v>
      </c>
      <c r="G381" s="10">
        <v>667544</v>
      </c>
    </row>
    <row r="382" spans="1:7" ht="14.1" customHeight="1">
      <c r="B382" s="209" t="s">
        <v>349</v>
      </c>
      <c r="C382" s="210" t="s">
        <v>75</v>
      </c>
      <c r="D382" s="10">
        <v>153914</v>
      </c>
      <c r="E382" s="10">
        <v>168053</v>
      </c>
      <c r="F382" s="10">
        <v>168053</v>
      </c>
      <c r="G382" s="10">
        <v>168170</v>
      </c>
    </row>
    <row r="383" spans="1:7" ht="14.1" customHeight="1">
      <c r="A383" s="170"/>
      <c r="B383" s="67" t="s">
        <v>350</v>
      </c>
      <c r="C383" s="68" t="s">
        <v>234</v>
      </c>
      <c r="D383" s="12">
        <v>6068</v>
      </c>
      <c r="E383" s="12">
        <v>18240</v>
      </c>
      <c r="F383" s="12">
        <f>18240-3000</f>
        <v>15240</v>
      </c>
      <c r="G383" s="12">
        <v>1</v>
      </c>
    </row>
    <row r="384" spans="1:7" ht="14.1" customHeight="1">
      <c r="B384" s="209" t="s">
        <v>351</v>
      </c>
      <c r="C384" s="210" t="s">
        <v>236</v>
      </c>
      <c r="D384" s="10">
        <v>277137</v>
      </c>
      <c r="E384" s="10">
        <v>82210</v>
      </c>
      <c r="F384" s="10">
        <f>82210-11595</f>
        <v>70615</v>
      </c>
      <c r="G384" s="10">
        <v>92849</v>
      </c>
    </row>
    <row r="385" spans="1:7" ht="14.1" customHeight="1">
      <c r="A385" s="167" t="s">
        <v>5</v>
      </c>
      <c r="B385" s="209">
        <v>50</v>
      </c>
      <c r="C385" s="210" t="s">
        <v>204</v>
      </c>
      <c r="D385" s="5">
        <f t="shared" ref="D385:G385" si="106">SUM(D381:D384)</f>
        <v>789430</v>
      </c>
      <c r="E385" s="5">
        <f t="shared" si="106"/>
        <v>870526</v>
      </c>
      <c r="F385" s="5">
        <f t="shared" ref="F385" si="107">SUM(F381:F384)</f>
        <v>855931</v>
      </c>
      <c r="G385" s="5">
        <f t="shared" si="106"/>
        <v>928564</v>
      </c>
    </row>
    <row r="386" spans="1:7" ht="14.1" customHeight="1">
      <c r="A386" s="167" t="s">
        <v>5</v>
      </c>
      <c r="B386" s="209">
        <v>64</v>
      </c>
      <c r="C386" s="54" t="s">
        <v>31</v>
      </c>
      <c r="D386" s="5">
        <f t="shared" ref="D386:G386" si="108">D371+D363+D355+D347+D378+D385</f>
        <v>6305860</v>
      </c>
      <c r="E386" s="5">
        <f t="shared" si="108"/>
        <v>7119210</v>
      </c>
      <c r="F386" s="5">
        <f t="shared" ref="F386" si="109">F371+F363+F355+F347+F378+F385</f>
        <v>6835200</v>
      </c>
      <c r="G386" s="5">
        <f t="shared" si="108"/>
        <v>6850828</v>
      </c>
    </row>
    <row r="387" spans="1:7" ht="14.1" customHeight="1">
      <c r="A387" s="167" t="s">
        <v>5</v>
      </c>
      <c r="B387" s="76">
        <v>2.1040000000000001</v>
      </c>
      <c r="C387" s="49" t="s">
        <v>15</v>
      </c>
      <c r="D387" s="5">
        <f t="shared" ref="D387:G387" si="110">+D386</f>
        <v>6305860</v>
      </c>
      <c r="E387" s="5">
        <f t="shared" si="110"/>
        <v>7119210</v>
      </c>
      <c r="F387" s="5">
        <f t="shared" ref="F387" si="111">+F386</f>
        <v>6835200</v>
      </c>
      <c r="G387" s="5">
        <f t="shared" si="110"/>
        <v>6850828</v>
      </c>
    </row>
    <row r="388" spans="1:7" s="85" customFormat="1" ht="15" customHeight="1">
      <c r="A388" s="166"/>
      <c r="B388" s="132"/>
      <c r="C388" s="124"/>
      <c r="D388" s="38"/>
      <c r="E388" s="38"/>
      <c r="F388" s="38"/>
      <c r="G388" s="55"/>
    </row>
    <row r="389" spans="1:7" ht="15" customHeight="1">
      <c r="A389" s="166"/>
      <c r="B389" s="131">
        <v>2.109</v>
      </c>
      <c r="C389" s="124" t="s">
        <v>41</v>
      </c>
      <c r="D389" s="38"/>
      <c r="E389" s="38"/>
      <c r="F389" s="38"/>
      <c r="G389" s="55"/>
    </row>
    <row r="390" spans="1:7" ht="15" customHeight="1">
      <c r="B390" s="209">
        <v>66</v>
      </c>
      <c r="C390" s="210" t="s">
        <v>376</v>
      </c>
      <c r="D390" s="9"/>
      <c r="E390" s="10"/>
      <c r="F390" s="10"/>
      <c r="G390" s="9"/>
    </row>
    <row r="391" spans="1:7" ht="15" customHeight="1">
      <c r="B391" s="209" t="s">
        <v>377</v>
      </c>
      <c r="C391" s="210" t="s">
        <v>251</v>
      </c>
      <c r="D391" s="10">
        <v>8472</v>
      </c>
      <c r="E391" s="10">
        <v>5000</v>
      </c>
      <c r="F391" s="10">
        <v>5000</v>
      </c>
      <c r="G391" s="10">
        <v>2500</v>
      </c>
    </row>
    <row r="392" spans="1:7" ht="15" customHeight="1">
      <c r="A392" s="167" t="s">
        <v>5</v>
      </c>
      <c r="B392" s="209">
        <v>66</v>
      </c>
      <c r="C392" s="210" t="s">
        <v>376</v>
      </c>
      <c r="D392" s="5">
        <f t="shared" ref="D392:G392" si="112">D391</f>
        <v>8472</v>
      </c>
      <c r="E392" s="5">
        <f t="shared" si="112"/>
        <v>5000</v>
      </c>
      <c r="F392" s="5">
        <f t="shared" si="112"/>
        <v>5000</v>
      </c>
      <c r="G392" s="5">
        <f t="shared" si="112"/>
        <v>2500</v>
      </c>
    </row>
    <row r="393" spans="1:7" ht="15" customHeight="1">
      <c r="C393" s="210"/>
      <c r="D393" s="16"/>
      <c r="E393" s="16"/>
      <c r="F393" s="16"/>
      <c r="G393" s="16"/>
    </row>
    <row r="394" spans="1:7" ht="15" customHeight="1">
      <c r="B394" s="209">
        <v>67</v>
      </c>
      <c r="C394" s="270" t="s">
        <v>600</v>
      </c>
      <c r="D394" s="9"/>
      <c r="E394" s="10"/>
      <c r="F394" s="10"/>
      <c r="G394" s="9"/>
    </row>
    <row r="395" spans="1:7" ht="15" customHeight="1">
      <c r="B395" s="209" t="s">
        <v>250</v>
      </c>
      <c r="C395" s="210" t="s">
        <v>251</v>
      </c>
      <c r="D395" s="9">
        <v>0</v>
      </c>
      <c r="E395" s="9">
        <v>0</v>
      </c>
      <c r="F395" s="9">
        <v>0</v>
      </c>
      <c r="G395" s="10">
        <v>1000</v>
      </c>
    </row>
    <row r="396" spans="1:7" ht="15" customHeight="1">
      <c r="A396" s="167" t="s">
        <v>5</v>
      </c>
      <c r="B396" s="209">
        <v>67</v>
      </c>
      <c r="C396" s="210" t="s">
        <v>600</v>
      </c>
      <c r="D396" s="4">
        <f t="shared" ref="D396:G396" si="113">D395</f>
        <v>0</v>
      </c>
      <c r="E396" s="4">
        <f t="shared" si="113"/>
        <v>0</v>
      </c>
      <c r="F396" s="4">
        <f t="shared" si="113"/>
        <v>0</v>
      </c>
      <c r="G396" s="5">
        <f t="shared" si="113"/>
        <v>1000</v>
      </c>
    </row>
    <row r="397" spans="1:7" ht="15" customHeight="1">
      <c r="A397" s="167" t="s">
        <v>5</v>
      </c>
      <c r="B397" s="76">
        <v>2.109</v>
      </c>
      <c r="C397" s="49" t="s">
        <v>41</v>
      </c>
      <c r="D397" s="5">
        <f>D392+D396</f>
        <v>8472</v>
      </c>
      <c r="E397" s="5">
        <f t="shared" ref="E397:G397" si="114">E392+E396</f>
        <v>5000</v>
      </c>
      <c r="F397" s="5">
        <f t="shared" si="114"/>
        <v>5000</v>
      </c>
      <c r="G397" s="5">
        <f t="shared" si="114"/>
        <v>3500</v>
      </c>
    </row>
    <row r="398" spans="1:7" ht="12.75" customHeight="1">
      <c r="B398" s="76"/>
      <c r="C398" s="49"/>
      <c r="D398" s="9"/>
      <c r="E398" s="10"/>
      <c r="F398" s="10"/>
      <c r="G398" s="10"/>
    </row>
    <row r="399" spans="1:7" ht="15" customHeight="1">
      <c r="B399" s="64">
        <v>2.113</v>
      </c>
      <c r="C399" s="49" t="s">
        <v>149</v>
      </c>
      <c r="D399" s="10"/>
      <c r="E399" s="10"/>
      <c r="F399" s="10"/>
      <c r="G399" s="10"/>
    </row>
    <row r="400" spans="1:7" ht="15" customHeight="1">
      <c r="B400" s="209">
        <v>29</v>
      </c>
      <c r="C400" s="210" t="s">
        <v>127</v>
      </c>
      <c r="D400" s="10"/>
      <c r="E400" s="10"/>
      <c r="F400" s="10"/>
      <c r="G400" s="10"/>
    </row>
    <row r="401" spans="1:7" ht="15" customHeight="1">
      <c r="A401" s="166"/>
      <c r="B401" s="128" t="s">
        <v>216</v>
      </c>
      <c r="C401" s="115" t="s">
        <v>368</v>
      </c>
      <c r="D401" s="10">
        <v>3400</v>
      </c>
      <c r="E401" s="10">
        <v>3400</v>
      </c>
      <c r="F401" s="10">
        <f>3400+2472</f>
        <v>5872</v>
      </c>
      <c r="G401" s="9">
        <v>0</v>
      </c>
    </row>
    <row r="402" spans="1:7" ht="15" customHeight="1">
      <c r="B402" s="209" t="s">
        <v>217</v>
      </c>
      <c r="C402" s="70" t="s">
        <v>369</v>
      </c>
      <c r="D402" s="10">
        <v>36114</v>
      </c>
      <c r="E402" s="31">
        <v>38728</v>
      </c>
      <c r="F402" s="31">
        <f>38728+17371</f>
        <v>56099</v>
      </c>
      <c r="G402" s="9">
        <v>0</v>
      </c>
    </row>
    <row r="403" spans="1:7" ht="15" customHeight="1">
      <c r="A403" s="167" t="s">
        <v>5</v>
      </c>
      <c r="B403" s="209">
        <v>29</v>
      </c>
      <c r="C403" s="210" t="s">
        <v>127</v>
      </c>
      <c r="D403" s="16">
        <f>SUM(D401:D402)</f>
        <v>39514</v>
      </c>
      <c r="E403" s="16">
        <f t="shared" ref="E403:G403" si="115">SUM(E401:E402)</f>
        <v>42128</v>
      </c>
      <c r="F403" s="16">
        <f t="shared" si="115"/>
        <v>61971</v>
      </c>
      <c r="G403" s="17">
        <f t="shared" si="115"/>
        <v>0</v>
      </c>
    </row>
    <row r="404" spans="1:7" ht="15" customHeight="1">
      <c r="C404" s="210"/>
      <c r="D404" s="104"/>
      <c r="E404" s="104"/>
      <c r="F404" s="104"/>
      <c r="G404" s="104"/>
    </row>
    <row r="405" spans="1:7" ht="15" customHeight="1">
      <c r="B405" s="72">
        <v>30</v>
      </c>
      <c r="C405" s="73" t="s">
        <v>440</v>
      </c>
      <c r="D405" s="105"/>
      <c r="E405" s="105"/>
      <c r="F405" s="105"/>
      <c r="G405" s="105"/>
    </row>
    <row r="406" spans="1:7" s="85" customFormat="1" ht="25.5">
      <c r="A406" s="166"/>
      <c r="B406" s="129">
        <v>57</v>
      </c>
      <c r="C406" s="70" t="s">
        <v>576</v>
      </c>
      <c r="D406" s="20"/>
      <c r="E406" s="26"/>
      <c r="F406" s="26"/>
      <c r="G406" s="26"/>
    </row>
    <row r="407" spans="1:7" s="85" customFormat="1">
      <c r="A407" s="166"/>
      <c r="B407" s="129" t="s">
        <v>592</v>
      </c>
      <c r="C407" s="115" t="s">
        <v>251</v>
      </c>
      <c r="D407" s="20">
        <v>0</v>
      </c>
      <c r="E407" s="20">
        <v>0</v>
      </c>
      <c r="F407" s="20">
        <v>0</v>
      </c>
      <c r="G407" s="84">
        <v>77275</v>
      </c>
    </row>
    <row r="408" spans="1:7" s="85" customFormat="1" ht="25.5">
      <c r="A408" s="166" t="s">
        <v>5</v>
      </c>
      <c r="B408" s="129">
        <v>57</v>
      </c>
      <c r="C408" s="70" t="s">
        <v>576</v>
      </c>
      <c r="D408" s="22">
        <f>D407</f>
        <v>0</v>
      </c>
      <c r="E408" s="22">
        <f t="shared" ref="E408" si="116">E407</f>
        <v>0</v>
      </c>
      <c r="F408" s="22">
        <f t="shared" ref="F408" si="117">F407</f>
        <v>0</v>
      </c>
      <c r="G408" s="29">
        <f t="shared" ref="G408" si="118">G407</f>
        <v>77275</v>
      </c>
    </row>
    <row r="409" spans="1:7" s="85" customFormat="1">
      <c r="A409" s="166"/>
      <c r="B409" s="129"/>
      <c r="C409" s="115"/>
      <c r="D409" s="20"/>
      <c r="E409" s="26"/>
      <c r="F409" s="26"/>
      <c r="G409" s="26"/>
    </row>
    <row r="410" spans="1:7" s="85" customFormat="1" ht="25.5">
      <c r="A410" s="166"/>
      <c r="B410" s="129">
        <v>58</v>
      </c>
      <c r="C410" s="70" t="s">
        <v>577</v>
      </c>
      <c r="D410" s="20"/>
      <c r="E410" s="26"/>
      <c r="F410" s="26"/>
      <c r="G410" s="26"/>
    </row>
    <row r="411" spans="1:7" s="85" customFormat="1">
      <c r="A411" s="166"/>
      <c r="B411" s="129" t="s">
        <v>593</v>
      </c>
      <c r="C411" s="115" t="s">
        <v>251</v>
      </c>
      <c r="D411" s="20">
        <v>0</v>
      </c>
      <c r="E411" s="20">
        <v>0</v>
      </c>
      <c r="F411" s="20">
        <v>0</v>
      </c>
      <c r="G411" s="84">
        <v>11781</v>
      </c>
    </row>
    <row r="412" spans="1:7" s="85" customFormat="1" ht="25.5">
      <c r="A412" s="166" t="s">
        <v>5</v>
      </c>
      <c r="B412" s="129">
        <v>58</v>
      </c>
      <c r="C412" s="70" t="s">
        <v>577</v>
      </c>
      <c r="D412" s="22">
        <f>D411</f>
        <v>0</v>
      </c>
      <c r="E412" s="22">
        <f t="shared" ref="E412" si="119">E411</f>
        <v>0</v>
      </c>
      <c r="F412" s="22">
        <f t="shared" ref="F412" si="120">F411</f>
        <v>0</v>
      </c>
      <c r="G412" s="29">
        <f t="shared" ref="G412" si="121">G411</f>
        <v>11781</v>
      </c>
    </row>
    <row r="413" spans="1:7" s="213" customFormat="1" ht="12.75" customHeight="1">
      <c r="A413" s="166" t="s">
        <v>5</v>
      </c>
      <c r="B413" s="72">
        <v>30</v>
      </c>
      <c r="C413" s="73" t="s">
        <v>440</v>
      </c>
      <c r="D413" s="22">
        <f>D408+D412</f>
        <v>0</v>
      </c>
      <c r="E413" s="22">
        <f t="shared" ref="E413" si="122">E408+E412</f>
        <v>0</v>
      </c>
      <c r="F413" s="22">
        <f t="shared" ref="F413" si="123">F408+F412</f>
        <v>0</v>
      </c>
      <c r="G413" s="29">
        <f t="shared" ref="G413" si="124">G408+G412</f>
        <v>89056</v>
      </c>
    </row>
    <row r="414" spans="1:7" ht="15" customHeight="1">
      <c r="A414" s="166" t="s">
        <v>5</v>
      </c>
      <c r="B414" s="123">
        <v>2.113</v>
      </c>
      <c r="C414" s="124" t="s">
        <v>149</v>
      </c>
      <c r="D414" s="5">
        <f>D403+D413</f>
        <v>39514</v>
      </c>
      <c r="E414" s="5">
        <f t="shared" ref="E414:G414" si="125">E403+E413</f>
        <v>42128</v>
      </c>
      <c r="F414" s="5">
        <f t="shared" si="125"/>
        <v>61971</v>
      </c>
      <c r="G414" s="5">
        <f t="shared" si="125"/>
        <v>89056</v>
      </c>
    </row>
    <row r="415" spans="1:7" ht="11.1" customHeight="1">
      <c r="A415" s="166"/>
      <c r="B415" s="123"/>
      <c r="C415" s="124"/>
      <c r="D415" s="9"/>
      <c r="E415" s="9"/>
      <c r="F415" s="9"/>
      <c r="G415" s="10"/>
    </row>
    <row r="416" spans="1:7" s="137" customFormat="1" ht="12.75" customHeight="1">
      <c r="A416" s="134"/>
      <c r="B416" s="154">
        <v>2.7890000000000001</v>
      </c>
      <c r="C416" s="155" t="s">
        <v>215</v>
      </c>
      <c r="G416" s="139"/>
    </row>
    <row r="417" spans="1:7" s="137" customFormat="1" ht="12.75" customHeight="1">
      <c r="A417" s="86"/>
      <c r="B417" s="72">
        <v>29</v>
      </c>
      <c r="C417" s="73" t="s">
        <v>127</v>
      </c>
      <c r="G417" s="138"/>
    </row>
    <row r="418" spans="1:7" s="137" customFormat="1">
      <c r="A418" s="86"/>
      <c r="B418" s="229" t="s">
        <v>216</v>
      </c>
      <c r="C418" s="140" t="s">
        <v>368</v>
      </c>
      <c r="D418" s="31">
        <v>1500</v>
      </c>
      <c r="E418" s="31">
        <v>1500</v>
      </c>
      <c r="F418" s="31">
        <v>1500</v>
      </c>
      <c r="G418" s="9">
        <v>0</v>
      </c>
    </row>
    <row r="419" spans="1:7" s="137" customFormat="1">
      <c r="A419" s="86"/>
      <c r="B419" s="229" t="s">
        <v>217</v>
      </c>
      <c r="C419" s="140" t="s">
        <v>369</v>
      </c>
      <c r="D419" s="31">
        <v>6040</v>
      </c>
      <c r="E419" s="31">
        <v>18696</v>
      </c>
      <c r="F419" s="31">
        <v>18696</v>
      </c>
      <c r="G419" s="9">
        <v>0</v>
      </c>
    </row>
    <row r="420" spans="1:7" s="137" customFormat="1" ht="12.75" customHeight="1">
      <c r="A420" s="86" t="s">
        <v>5</v>
      </c>
      <c r="B420" s="72">
        <v>29</v>
      </c>
      <c r="C420" s="73" t="s">
        <v>127</v>
      </c>
      <c r="D420" s="29">
        <f>SUM(D418:D419)</f>
        <v>7540</v>
      </c>
      <c r="E420" s="29">
        <f t="shared" ref="E420:G420" si="126">SUM(E418:E419)</f>
        <v>20196</v>
      </c>
      <c r="F420" s="29">
        <f t="shared" si="126"/>
        <v>20196</v>
      </c>
      <c r="G420" s="22">
        <f t="shared" si="126"/>
        <v>0</v>
      </c>
    </row>
    <row r="421" spans="1:7" s="137" customFormat="1" ht="12.75" customHeight="1">
      <c r="A421" s="86"/>
      <c r="B421" s="72"/>
      <c r="C421" s="73"/>
      <c r="D421" s="201"/>
      <c r="E421" s="201"/>
      <c r="F421" s="201"/>
      <c r="G421" s="201"/>
    </row>
    <row r="422" spans="1:7" s="137" customFormat="1">
      <c r="A422" s="86"/>
      <c r="B422" s="72">
        <v>30</v>
      </c>
      <c r="C422" s="73" t="s">
        <v>440</v>
      </c>
      <c r="D422" s="31"/>
      <c r="E422" s="28"/>
      <c r="F422" s="28"/>
      <c r="G422" s="10"/>
    </row>
    <row r="423" spans="1:7" s="85" customFormat="1" ht="25.5">
      <c r="A423" s="166"/>
      <c r="B423" s="129">
        <v>57</v>
      </c>
      <c r="C423" s="70" t="s">
        <v>576</v>
      </c>
      <c r="D423" s="20"/>
      <c r="E423" s="26"/>
      <c r="F423" s="26"/>
      <c r="G423" s="26"/>
    </row>
    <row r="424" spans="1:7" s="85" customFormat="1">
      <c r="A424" s="166"/>
      <c r="B424" s="129" t="s">
        <v>592</v>
      </c>
      <c r="C424" s="115" t="s">
        <v>251</v>
      </c>
      <c r="D424" s="20">
        <v>0</v>
      </c>
      <c r="E424" s="20">
        <v>0</v>
      </c>
      <c r="F424" s="20">
        <v>0</v>
      </c>
      <c r="G424" s="84">
        <v>12666</v>
      </c>
    </row>
    <row r="425" spans="1:7" s="85" customFormat="1" ht="25.5">
      <c r="A425" s="170" t="s">
        <v>5</v>
      </c>
      <c r="B425" s="165">
        <v>57</v>
      </c>
      <c r="C425" s="212" t="s">
        <v>576</v>
      </c>
      <c r="D425" s="22">
        <f>D424</f>
        <v>0</v>
      </c>
      <c r="E425" s="22">
        <f t="shared" ref="E425" si="127">E424</f>
        <v>0</v>
      </c>
      <c r="F425" s="22">
        <f t="shared" ref="F425" si="128">F424</f>
        <v>0</v>
      </c>
      <c r="G425" s="29">
        <f t="shared" ref="G425" si="129">G424</f>
        <v>12666</v>
      </c>
    </row>
    <row r="426" spans="1:7" s="85" customFormat="1">
      <c r="A426" s="166"/>
      <c r="B426" s="129"/>
      <c r="C426" s="115"/>
      <c r="D426" s="20"/>
      <c r="E426" s="26"/>
      <c r="F426" s="26"/>
      <c r="G426" s="26"/>
    </row>
    <row r="427" spans="1:7" s="85" customFormat="1" ht="25.5">
      <c r="A427" s="166"/>
      <c r="B427" s="129">
        <v>58</v>
      </c>
      <c r="C427" s="70" t="s">
        <v>577</v>
      </c>
      <c r="D427" s="20"/>
      <c r="E427" s="26"/>
      <c r="F427" s="26"/>
      <c r="G427" s="26"/>
    </row>
    <row r="428" spans="1:7" s="85" customFormat="1">
      <c r="A428" s="166"/>
      <c r="B428" s="129" t="s">
        <v>593</v>
      </c>
      <c r="C428" s="115" t="s">
        <v>251</v>
      </c>
      <c r="D428" s="20">
        <v>0</v>
      </c>
      <c r="E428" s="20">
        <v>0</v>
      </c>
      <c r="F428" s="20">
        <v>0</v>
      </c>
      <c r="G428" s="84">
        <v>1931</v>
      </c>
    </row>
    <row r="429" spans="1:7" s="85" customFormat="1" ht="25.5">
      <c r="A429" s="166" t="s">
        <v>5</v>
      </c>
      <c r="B429" s="129">
        <v>58</v>
      </c>
      <c r="C429" s="70" t="s">
        <v>577</v>
      </c>
      <c r="D429" s="22">
        <f>D428</f>
        <v>0</v>
      </c>
      <c r="E429" s="22">
        <f t="shared" ref="E429:G429" si="130">E428</f>
        <v>0</v>
      </c>
      <c r="F429" s="22">
        <f t="shared" si="130"/>
        <v>0</v>
      </c>
      <c r="G429" s="29">
        <f t="shared" si="130"/>
        <v>1931</v>
      </c>
    </row>
    <row r="430" spans="1:7" s="213" customFormat="1" ht="12.75" customHeight="1">
      <c r="A430" s="166" t="s">
        <v>5</v>
      </c>
      <c r="B430" s="72">
        <v>30</v>
      </c>
      <c r="C430" s="73" t="s">
        <v>440</v>
      </c>
      <c r="D430" s="22">
        <f>D425+D429</f>
        <v>0</v>
      </c>
      <c r="E430" s="22">
        <f t="shared" ref="E430:G430" si="131">E425+E429</f>
        <v>0</v>
      </c>
      <c r="F430" s="22">
        <f t="shared" si="131"/>
        <v>0</v>
      </c>
      <c r="G430" s="29">
        <f t="shared" si="131"/>
        <v>14597</v>
      </c>
    </row>
    <row r="431" spans="1:7" s="137" customFormat="1" ht="12.75" customHeight="1">
      <c r="A431" s="86" t="s">
        <v>5</v>
      </c>
      <c r="B431" s="136">
        <v>2.7890000000000001</v>
      </c>
      <c r="C431" s="75" t="s">
        <v>215</v>
      </c>
      <c r="D431" s="29">
        <f t="shared" ref="D431:G431" si="132">D420+D430</f>
        <v>7540</v>
      </c>
      <c r="E431" s="29">
        <f t="shared" si="132"/>
        <v>20196</v>
      </c>
      <c r="F431" s="29">
        <f t="shared" si="132"/>
        <v>20196</v>
      </c>
      <c r="G431" s="29">
        <f t="shared" si="132"/>
        <v>14597</v>
      </c>
    </row>
    <row r="432" spans="1:7" s="137" customFormat="1" ht="11.1" customHeight="1">
      <c r="A432" s="86"/>
      <c r="B432" s="136"/>
      <c r="C432" s="75"/>
      <c r="G432" s="138"/>
    </row>
    <row r="433" spans="1:7" s="137" customFormat="1" ht="12.75" customHeight="1">
      <c r="A433" s="86"/>
      <c r="B433" s="136">
        <v>2.7959999999999998</v>
      </c>
      <c r="C433" s="75" t="s">
        <v>218</v>
      </c>
      <c r="G433" s="138"/>
    </row>
    <row r="434" spans="1:7" s="137" customFormat="1" ht="12.75" customHeight="1">
      <c r="A434" s="86"/>
      <c r="B434" s="72">
        <v>29</v>
      </c>
      <c r="C434" s="73" t="s">
        <v>127</v>
      </c>
      <c r="G434" s="138"/>
    </row>
    <row r="435" spans="1:7" s="137" customFormat="1">
      <c r="A435" s="86"/>
      <c r="B435" s="229" t="s">
        <v>216</v>
      </c>
      <c r="C435" s="140" t="s">
        <v>368</v>
      </c>
      <c r="D435" s="31">
        <v>2800</v>
      </c>
      <c r="E435" s="31">
        <v>6800</v>
      </c>
      <c r="F435" s="31">
        <v>6800</v>
      </c>
      <c r="G435" s="9">
        <v>0</v>
      </c>
    </row>
    <row r="436" spans="1:7" s="137" customFormat="1">
      <c r="A436" s="134"/>
      <c r="B436" s="230" t="s">
        <v>217</v>
      </c>
      <c r="C436" s="143" t="s">
        <v>369</v>
      </c>
      <c r="D436" s="31">
        <v>24220</v>
      </c>
      <c r="E436" s="31">
        <v>76121</v>
      </c>
      <c r="F436" s="31">
        <v>76121</v>
      </c>
      <c r="G436" s="9">
        <v>0</v>
      </c>
    </row>
    <row r="437" spans="1:7" s="137" customFormat="1" ht="12.75" customHeight="1">
      <c r="A437" s="134" t="s">
        <v>5</v>
      </c>
      <c r="B437" s="153">
        <v>29</v>
      </c>
      <c r="C437" s="130" t="s">
        <v>127</v>
      </c>
      <c r="D437" s="29">
        <f>SUM(D435:D436)</f>
        <v>27020</v>
      </c>
      <c r="E437" s="29">
        <f t="shared" ref="E437:G437" si="133">SUM(E435:E436)</f>
        <v>82921</v>
      </c>
      <c r="F437" s="29">
        <f t="shared" si="133"/>
        <v>82921</v>
      </c>
      <c r="G437" s="22">
        <f t="shared" si="133"/>
        <v>0</v>
      </c>
    </row>
    <row r="438" spans="1:7" s="137" customFormat="1" ht="12.75" customHeight="1">
      <c r="A438" s="134"/>
      <c r="B438" s="153"/>
      <c r="C438" s="130"/>
      <c r="D438" s="201"/>
      <c r="E438" s="201"/>
      <c r="F438" s="201"/>
      <c r="G438" s="201"/>
    </row>
    <row r="439" spans="1:7" s="137" customFormat="1">
      <c r="A439" s="86"/>
      <c r="B439" s="72">
        <v>30</v>
      </c>
      <c r="C439" s="73" t="s">
        <v>440</v>
      </c>
      <c r="D439" s="31"/>
      <c r="E439" s="28"/>
      <c r="F439" s="28"/>
      <c r="G439" s="10"/>
    </row>
    <row r="440" spans="1:7" s="85" customFormat="1" ht="25.5">
      <c r="A440" s="166"/>
      <c r="B440" s="129">
        <v>57</v>
      </c>
      <c r="C440" s="70" t="s">
        <v>576</v>
      </c>
      <c r="D440" s="20"/>
      <c r="E440" s="26"/>
      <c r="F440" s="26"/>
      <c r="G440" s="26"/>
    </row>
    <row r="441" spans="1:7" s="85" customFormat="1">
      <c r="A441" s="166"/>
      <c r="B441" s="129" t="s">
        <v>592</v>
      </c>
      <c r="C441" s="115" t="s">
        <v>251</v>
      </c>
      <c r="D441" s="20">
        <v>0</v>
      </c>
      <c r="E441" s="20">
        <v>0</v>
      </c>
      <c r="F441" s="20">
        <v>0</v>
      </c>
      <c r="G441" s="84">
        <v>50788</v>
      </c>
    </row>
    <row r="442" spans="1:7" s="85" customFormat="1" ht="25.5">
      <c r="A442" s="166" t="s">
        <v>5</v>
      </c>
      <c r="B442" s="129">
        <v>57</v>
      </c>
      <c r="C442" s="70" t="s">
        <v>576</v>
      </c>
      <c r="D442" s="22">
        <f>D441</f>
        <v>0</v>
      </c>
      <c r="E442" s="22">
        <f t="shared" ref="E442" si="134">E441</f>
        <v>0</v>
      </c>
      <c r="F442" s="22">
        <f t="shared" ref="F442" si="135">F441</f>
        <v>0</v>
      </c>
      <c r="G442" s="29">
        <f t="shared" ref="G442" si="136">G441</f>
        <v>50788</v>
      </c>
    </row>
    <row r="443" spans="1:7" s="85" customFormat="1">
      <c r="A443" s="166"/>
      <c r="B443" s="129"/>
      <c r="C443" s="115"/>
      <c r="D443" s="20"/>
      <c r="E443" s="26"/>
      <c r="F443" s="26"/>
      <c r="G443" s="26"/>
    </row>
    <row r="444" spans="1:7" s="85" customFormat="1" ht="25.5">
      <c r="A444" s="166"/>
      <c r="B444" s="129">
        <v>58</v>
      </c>
      <c r="C444" s="70" t="s">
        <v>577</v>
      </c>
      <c r="D444" s="20"/>
      <c r="E444" s="26"/>
      <c r="F444" s="26"/>
      <c r="G444" s="26"/>
    </row>
    <row r="445" spans="1:7" s="85" customFormat="1">
      <c r="A445" s="166"/>
      <c r="B445" s="129" t="s">
        <v>593</v>
      </c>
      <c r="C445" s="115" t="s">
        <v>251</v>
      </c>
      <c r="D445" s="20">
        <v>0</v>
      </c>
      <c r="E445" s="20">
        <v>0</v>
      </c>
      <c r="F445" s="20">
        <v>0</v>
      </c>
      <c r="G445" s="84">
        <v>7743</v>
      </c>
    </row>
    <row r="446" spans="1:7" s="85" customFormat="1" ht="25.5">
      <c r="A446" s="166" t="s">
        <v>5</v>
      </c>
      <c r="B446" s="129">
        <v>58</v>
      </c>
      <c r="C446" s="70" t="s">
        <v>577</v>
      </c>
      <c r="D446" s="22">
        <f>D445</f>
        <v>0</v>
      </c>
      <c r="E446" s="22">
        <f t="shared" ref="E446" si="137">E445</f>
        <v>0</v>
      </c>
      <c r="F446" s="22">
        <f t="shared" ref="F446" si="138">F445</f>
        <v>0</v>
      </c>
      <c r="G446" s="29">
        <f t="shared" ref="G446" si="139">G445</f>
        <v>7743</v>
      </c>
    </row>
    <row r="447" spans="1:7" s="213" customFormat="1" ht="12.75" customHeight="1">
      <c r="A447" s="166" t="s">
        <v>5</v>
      </c>
      <c r="B447" s="72">
        <v>30</v>
      </c>
      <c r="C447" s="73" t="s">
        <v>440</v>
      </c>
      <c r="D447" s="22">
        <f>D442+D446</f>
        <v>0</v>
      </c>
      <c r="E447" s="22">
        <f t="shared" ref="E447" si="140">E442+E446</f>
        <v>0</v>
      </c>
      <c r="F447" s="22">
        <f t="shared" ref="F447" si="141">F442+F446</f>
        <v>0</v>
      </c>
      <c r="G447" s="29">
        <f t="shared" ref="G447" si="142">G442+G446</f>
        <v>58531</v>
      </c>
    </row>
    <row r="448" spans="1:7" s="137" customFormat="1" ht="12.75" customHeight="1">
      <c r="A448" s="134" t="s">
        <v>5</v>
      </c>
      <c r="B448" s="154">
        <v>2.7959999999999998</v>
      </c>
      <c r="C448" s="155" t="s">
        <v>218</v>
      </c>
      <c r="D448" s="29">
        <f>D437+D447</f>
        <v>27020</v>
      </c>
      <c r="E448" s="29">
        <f t="shared" ref="E448:G448" si="143">E437+E447</f>
        <v>82921</v>
      </c>
      <c r="F448" s="29">
        <f t="shared" si="143"/>
        <v>82921</v>
      </c>
      <c r="G448" s="29">
        <f t="shared" si="143"/>
        <v>58531</v>
      </c>
    </row>
    <row r="449" spans="1:7" s="85" customFormat="1" ht="15" customHeight="1">
      <c r="A449" s="166" t="s">
        <v>5</v>
      </c>
      <c r="B449" s="129">
        <v>2</v>
      </c>
      <c r="C449" s="116" t="s">
        <v>28</v>
      </c>
      <c r="D449" s="141">
        <f>D397+D387+D337+D414+D431+D448</f>
        <v>7037811</v>
      </c>
      <c r="E449" s="141">
        <f t="shared" ref="E449:G449" si="144">E397+E387+E337+E414+E431+E448</f>
        <v>8059647</v>
      </c>
      <c r="F449" s="141">
        <f t="shared" si="144"/>
        <v>7795480</v>
      </c>
      <c r="G449" s="141">
        <f t="shared" si="144"/>
        <v>7853364</v>
      </c>
    </row>
    <row r="450" spans="1:7" ht="11.1" customHeight="1">
      <c r="A450" s="166"/>
      <c r="B450" s="129"/>
      <c r="C450" s="116"/>
      <c r="D450" s="38"/>
      <c r="E450" s="38"/>
      <c r="F450" s="38"/>
      <c r="G450" s="55"/>
    </row>
    <row r="451" spans="1:7" ht="15" customHeight="1">
      <c r="A451" s="166"/>
      <c r="B451" s="129">
        <v>3</v>
      </c>
      <c r="C451" s="116" t="s">
        <v>44</v>
      </c>
      <c r="D451" s="38"/>
      <c r="E451" s="38"/>
      <c r="F451" s="38"/>
      <c r="G451" s="55"/>
    </row>
    <row r="452" spans="1:7" ht="15" customHeight="1">
      <c r="A452" s="166"/>
      <c r="B452" s="156">
        <v>3.0009999999999999</v>
      </c>
      <c r="C452" s="124" t="s">
        <v>378</v>
      </c>
      <c r="D452" s="38"/>
      <c r="E452" s="38"/>
      <c r="F452" s="38"/>
      <c r="G452" s="55"/>
    </row>
    <row r="453" spans="1:7" ht="15" customHeight="1">
      <c r="A453" s="166"/>
      <c r="B453" s="157">
        <v>60</v>
      </c>
      <c r="C453" s="116" t="s">
        <v>210</v>
      </c>
      <c r="D453" s="38"/>
      <c r="E453" s="38"/>
      <c r="F453" s="38"/>
      <c r="G453" s="55"/>
    </row>
    <row r="454" spans="1:7">
      <c r="A454" s="166"/>
      <c r="B454" s="231" t="s">
        <v>317</v>
      </c>
      <c r="C454" s="116" t="s">
        <v>251</v>
      </c>
      <c r="D454" s="31">
        <v>390</v>
      </c>
      <c r="E454" s="31">
        <v>1000</v>
      </c>
      <c r="F454" s="31">
        <v>1000</v>
      </c>
      <c r="G454" s="31">
        <v>1000</v>
      </c>
    </row>
    <row r="455" spans="1:7" ht="12.75" customHeight="1">
      <c r="A455" s="167" t="s">
        <v>5</v>
      </c>
      <c r="B455" s="81">
        <v>60</v>
      </c>
      <c r="C455" s="210" t="s">
        <v>210</v>
      </c>
      <c r="D455" s="29">
        <f t="shared" ref="D455:G455" si="145">SUM(D454:D454)</f>
        <v>390</v>
      </c>
      <c r="E455" s="29">
        <f t="shared" si="145"/>
        <v>1000</v>
      </c>
      <c r="F455" s="29">
        <f t="shared" ref="F455" si="146">SUM(F454:F454)</f>
        <v>1000</v>
      </c>
      <c r="G455" s="29">
        <f t="shared" si="145"/>
        <v>1000</v>
      </c>
    </row>
    <row r="456" spans="1:7" ht="12.75" customHeight="1">
      <c r="B456" s="81"/>
      <c r="C456" s="210"/>
      <c r="D456" s="82"/>
      <c r="E456" s="82"/>
      <c r="F456" s="82"/>
      <c r="G456" s="83"/>
    </row>
    <row r="457" spans="1:7" ht="12.75" customHeight="1">
      <c r="B457" s="81">
        <v>61</v>
      </c>
      <c r="C457" s="210" t="s">
        <v>379</v>
      </c>
      <c r="D457" s="38"/>
      <c r="E457" s="38"/>
      <c r="F457" s="38"/>
      <c r="G457" s="55"/>
    </row>
    <row r="458" spans="1:7">
      <c r="A458" s="166"/>
      <c r="B458" s="231" t="s">
        <v>333</v>
      </c>
      <c r="C458" s="116" t="s">
        <v>251</v>
      </c>
      <c r="D458" s="31">
        <v>4978</v>
      </c>
      <c r="E458" s="31">
        <v>5000</v>
      </c>
      <c r="F458" s="31">
        <v>5000</v>
      </c>
      <c r="G458" s="31">
        <v>5000</v>
      </c>
    </row>
    <row r="459" spans="1:7" ht="12.75" customHeight="1">
      <c r="A459" s="166" t="s">
        <v>5</v>
      </c>
      <c r="B459" s="157">
        <v>61</v>
      </c>
      <c r="C459" s="116" t="s">
        <v>379</v>
      </c>
      <c r="D459" s="29">
        <f t="shared" ref="D459:G459" si="147">SUM(D458:D458)</f>
        <v>4978</v>
      </c>
      <c r="E459" s="29">
        <f t="shared" si="147"/>
        <v>5000</v>
      </c>
      <c r="F459" s="29">
        <f t="shared" si="147"/>
        <v>5000</v>
      </c>
      <c r="G459" s="29">
        <f t="shared" si="147"/>
        <v>5000</v>
      </c>
    </row>
    <row r="460" spans="1:7" ht="12.75" customHeight="1">
      <c r="A460" s="166"/>
      <c r="B460" s="157"/>
      <c r="C460" s="116"/>
      <c r="D460" s="82"/>
      <c r="E460" s="82"/>
      <c r="F460" s="82"/>
      <c r="G460" s="83"/>
    </row>
    <row r="461" spans="1:7" ht="12.75" customHeight="1">
      <c r="A461" s="134"/>
      <c r="B461" s="162">
        <v>63</v>
      </c>
      <c r="C461" s="130" t="s">
        <v>432</v>
      </c>
      <c r="D461" s="20"/>
      <c r="E461" s="20"/>
      <c r="F461" s="20"/>
      <c r="G461" s="142"/>
    </row>
    <row r="462" spans="1:7">
      <c r="A462" s="86"/>
      <c r="B462" s="233" t="s">
        <v>320</v>
      </c>
      <c r="C462" s="73" t="s">
        <v>251</v>
      </c>
      <c r="D462" s="28">
        <v>0</v>
      </c>
      <c r="E462" s="31">
        <v>400</v>
      </c>
      <c r="F462" s="31">
        <v>400</v>
      </c>
      <c r="G462" s="9">
        <v>0</v>
      </c>
    </row>
    <row r="463" spans="1:7" ht="12.75" customHeight="1">
      <c r="A463" s="134" t="s">
        <v>5</v>
      </c>
      <c r="B463" s="162">
        <v>63</v>
      </c>
      <c r="C463" s="130" t="s">
        <v>432</v>
      </c>
      <c r="D463" s="22">
        <f t="shared" ref="D463:G463" si="148">SUM(D462:D462)</f>
        <v>0</v>
      </c>
      <c r="E463" s="29">
        <f t="shared" si="148"/>
        <v>400</v>
      </c>
      <c r="F463" s="29">
        <f t="shared" ref="F463" si="149">SUM(F462:F462)</f>
        <v>400</v>
      </c>
      <c r="G463" s="22">
        <f t="shared" si="148"/>
        <v>0</v>
      </c>
    </row>
    <row r="464" spans="1:7" ht="12.75" customHeight="1">
      <c r="A464" s="134"/>
      <c r="B464" s="162"/>
      <c r="C464" s="130"/>
      <c r="D464" s="82"/>
      <c r="E464" s="82"/>
      <c r="F464" s="82"/>
      <c r="G464" s="82"/>
    </row>
    <row r="465" spans="1:7" ht="25.5" customHeight="1">
      <c r="A465" s="134"/>
      <c r="B465" s="162">
        <v>64</v>
      </c>
      <c r="C465" s="130" t="s">
        <v>481</v>
      </c>
      <c r="D465" s="20"/>
      <c r="E465" s="20"/>
      <c r="F465" s="20"/>
      <c r="G465" s="20"/>
    </row>
    <row r="466" spans="1:7">
      <c r="A466" s="134"/>
      <c r="B466" s="162" t="s">
        <v>454</v>
      </c>
      <c r="C466" s="130" t="s">
        <v>251</v>
      </c>
      <c r="D466" s="27">
        <v>3000</v>
      </c>
      <c r="E466" s="27">
        <v>800</v>
      </c>
      <c r="F466" s="27">
        <v>800</v>
      </c>
      <c r="G466" s="27">
        <v>1200</v>
      </c>
    </row>
    <row r="467" spans="1:7" ht="25.5" customHeight="1">
      <c r="A467" s="134" t="s">
        <v>5</v>
      </c>
      <c r="B467" s="162">
        <v>64</v>
      </c>
      <c r="C467" s="130" t="s">
        <v>481</v>
      </c>
      <c r="D467" s="27">
        <f t="shared" ref="D467:E467" si="150">SUM(D466:D466)</f>
        <v>3000</v>
      </c>
      <c r="E467" s="27">
        <f t="shared" si="150"/>
        <v>800</v>
      </c>
      <c r="F467" s="27">
        <f t="shared" ref="F467" si="151">SUM(F466:F466)</f>
        <v>800</v>
      </c>
      <c r="G467" s="27">
        <f>SUM(G466:G466)</f>
        <v>1200</v>
      </c>
    </row>
    <row r="468" spans="1:7" ht="12.75" customHeight="1">
      <c r="A468" s="170" t="s">
        <v>5</v>
      </c>
      <c r="B468" s="257">
        <v>3.0009999999999999</v>
      </c>
      <c r="C468" s="252" t="s">
        <v>378</v>
      </c>
      <c r="D468" s="29">
        <f t="shared" ref="D468:E468" si="152">D455+D459+D463+D467</f>
        <v>8368</v>
      </c>
      <c r="E468" s="29">
        <f t="shared" si="152"/>
        <v>7200</v>
      </c>
      <c r="F468" s="29">
        <f t="shared" ref="F468" si="153">F455+F459+F463+F467</f>
        <v>7200</v>
      </c>
      <c r="G468" s="29">
        <f>G455+G459+G463+G467</f>
        <v>7200</v>
      </c>
    </row>
    <row r="469" spans="1:7" ht="9" customHeight="1">
      <c r="A469" s="166"/>
      <c r="B469" s="129"/>
      <c r="C469" s="116"/>
      <c r="D469" s="38"/>
      <c r="E469" s="38"/>
      <c r="F469" s="38"/>
      <c r="G469" s="55"/>
    </row>
    <row r="470" spans="1:7" ht="12.75" customHeight="1">
      <c r="A470" s="166"/>
      <c r="B470" s="156">
        <v>3.1019999999999999</v>
      </c>
      <c r="C470" s="124" t="s">
        <v>321</v>
      </c>
      <c r="D470" s="38"/>
      <c r="E470" s="38"/>
      <c r="F470" s="38"/>
      <c r="G470" s="55"/>
    </row>
    <row r="471" spans="1:7" ht="12.75" customHeight="1">
      <c r="B471" s="81">
        <v>61</v>
      </c>
      <c r="C471" s="210" t="s">
        <v>334</v>
      </c>
      <c r="D471" s="38"/>
      <c r="E471" s="38"/>
      <c r="F471" s="38"/>
      <c r="G471" s="55"/>
    </row>
    <row r="472" spans="1:7">
      <c r="B472" s="232" t="s">
        <v>330</v>
      </c>
      <c r="C472" s="210" t="s">
        <v>316</v>
      </c>
      <c r="D472" s="31">
        <v>3000</v>
      </c>
      <c r="E472" s="31">
        <v>3000</v>
      </c>
      <c r="F472" s="31">
        <v>3000</v>
      </c>
      <c r="G472" s="26">
        <v>3000</v>
      </c>
    </row>
    <row r="473" spans="1:7">
      <c r="B473" s="63" t="s">
        <v>282</v>
      </c>
      <c r="C473" s="210" t="s">
        <v>283</v>
      </c>
      <c r="D473" s="31">
        <v>28889</v>
      </c>
      <c r="E473" s="31">
        <v>31165</v>
      </c>
      <c r="F473" s="31">
        <v>31165</v>
      </c>
      <c r="G473" s="71">
        <v>38558</v>
      </c>
    </row>
    <row r="474" spans="1:7" ht="12.75" customHeight="1">
      <c r="A474" s="167" t="s">
        <v>5</v>
      </c>
      <c r="B474" s="81">
        <v>61</v>
      </c>
      <c r="C474" s="210" t="s">
        <v>334</v>
      </c>
      <c r="D474" s="29">
        <f t="shared" ref="D474:G474" si="154">SUM(D472:D473)</f>
        <v>31889</v>
      </c>
      <c r="E474" s="29">
        <f t="shared" si="154"/>
        <v>34165</v>
      </c>
      <c r="F474" s="29">
        <f t="shared" ref="F474" si="155">SUM(F472:F473)</f>
        <v>34165</v>
      </c>
      <c r="G474" s="29">
        <f t="shared" si="154"/>
        <v>41558</v>
      </c>
    </row>
    <row r="475" spans="1:7" ht="12.75" customHeight="1">
      <c r="B475" s="81"/>
      <c r="C475" s="210"/>
      <c r="D475" s="82"/>
      <c r="E475" s="82"/>
      <c r="F475" s="82"/>
      <c r="G475" s="82"/>
    </row>
    <row r="476" spans="1:7" ht="15" customHeight="1">
      <c r="B476" s="81">
        <v>62</v>
      </c>
      <c r="C476" s="211" t="s">
        <v>405</v>
      </c>
      <c r="D476" s="20"/>
      <c r="E476" s="20"/>
      <c r="F476" s="20"/>
      <c r="G476" s="20"/>
    </row>
    <row r="477" spans="1:7">
      <c r="B477" s="81" t="s">
        <v>375</v>
      </c>
      <c r="C477" s="210" t="s">
        <v>316</v>
      </c>
      <c r="D477" s="26">
        <v>1353</v>
      </c>
      <c r="E477" s="26">
        <v>1000</v>
      </c>
      <c r="F477" s="26">
        <v>1000</v>
      </c>
      <c r="G477" s="20">
        <v>0</v>
      </c>
    </row>
    <row r="478" spans="1:7" ht="15" customHeight="1">
      <c r="A478" s="167" t="s">
        <v>5</v>
      </c>
      <c r="B478" s="81">
        <v>62</v>
      </c>
      <c r="C478" s="211" t="s">
        <v>405</v>
      </c>
      <c r="D478" s="29">
        <f t="shared" ref="D478:G478" si="156">D477</f>
        <v>1353</v>
      </c>
      <c r="E478" s="29">
        <f t="shared" si="156"/>
        <v>1000</v>
      </c>
      <c r="F478" s="29">
        <f t="shared" si="156"/>
        <v>1000</v>
      </c>
      <c r="G478" s="22">
        <f t="shared" si="156"/>
        <v>0</v>
      </c>
    </row>
    <row r="479" spans="1:7" ht="12.75" customHeight="1">
      <c r="A479" s="166" t="s">
        <v>5</v>
      </c>
      <c r="B479" s="156">
        <v>3.1019999999999999</v>
      </c>
      <c r="C479" s="124" t="s">
        <v>321</v>
      </c>
      <c r="D479" s="29">
        <f t="shared" ref="D479:G479" si="157">D474+D478</f>
        <v>33242</v>
      </c>
      <c r="E479" s="29">
        <f t="shared" si="157"/>
        <v>35165</v>
      </c>
      <c r="F479" s="29">
        <f t="shared" si="157"/>
        <v>35165</v>
      </c>
      <c r="G479" s="29">
        <f t="shared" si="157"/>
        <v>41558</v>
      </c>
    </row>
    <row r="480" spans="1:7" ht="8.25" customHeight="1">
      <c r="A480" s="166"/>
      <c r="B480" s="129"/>
      <c r="C480" s="116"/>
      <c r="D480" s="38"/>
      <c r="E480" s="38"/>
      <c r="F480" s="38"/>
      <c r="G480" s="55"/>
    </row>
    <row r="481" spans="1:7" ht="12.75" customHeight="1">
      <c r="A481" s="166"/>
      <c r="B481" s="156">
        <v>3.1030000000000002</v>
      </c>
      <c r="C481" s="124" t="s">
        <v>45</v>
      </c>
      <c r="D481" s="38"/>
      <c r="E481" s="38"/>
      <c r="F481" s="38"/>
      <c r="G481" s="55"/>
    </row>
    <row r="482" spans="1:7" ht="12.75" customHeight="1">
      <c r="A482" s="166"/>
      <c r="B482" s="128">
        <v>29</v>
      </c>
      <c r="C482" s="116" t="s">
        <v>127</v>
      </c>
      <c r="D482" s="26"/>
      <c r="E482" s="26"/>
      <c r="F482" s="26"/>
      <c r="G482" s="38"/>
    </row>
    <row r="483" spans="1:7" s="85" customFormat="1" ht="25.5">
      <c r="A483" s="166"/>
      <c r="B483" s="129" t="s">
        <v>128</v>
      </c>
      <c r="C483" s="115" t="s">
        <v>214</v>
      </c>
      <c r="D483" s="20">
        <v>0</v>
      </c>
      <c r="E483" s="26">
        <v>1</v>
      </c>
      <c r="F483" s="26">
        <v>1</v>
      </c>
      <c r="G483" s="20">
        <v>0</v>
      </c>
    </row>
    <row r="484" spans="1:7" ht="25.5">
      <c r="B484" s="63" t="s">
        <v>223</v>
      </c>
      <c r="C484" s="70" t="s">
        <v>482</v>
      </c>
      <c r="D484" s="20">
        <v>0</v>
      </c>
      <c r="E484" s="31">
        <v>50145</v>
      </c>
      <c r="F484" s="31">
        <f>50145-42219</f>
        <v>7926</v>
      </c>
      <c r="G484" s="28">
        <v>0</v>
      </c>
    </row>
    <row r="485" spans="1:7" ht="25.5">
      <c r="B485" s="63" t="s">
        <v>224</v>
      </c>
      <c r="C485" s="70" t="s">
        <v>483</v>
      </c>
      <c r="D485" s="20">
        <v>0</v>
      </c>
      <c r="E485" s="26">
        <v>11144</v>
      </c>
      <c r="F485" s="26">
        <v>11144</v>
      </c>
      <c r="G485" s="20">
        <v>0</v>
      </c>
    </row>
    <row r="486" spans="1:7">
      <c r="B486" s="63"/>
      <c r="C486" s="70"/>
      <c r="D486" s="20"/>
      <c r="E486" s="26"/>
      <c r="F486" s="26"/>
      <c r="G486" s="26"/>
    </row>
    <row r="487" spans="1:7" s="85" customFormat="1" ht="25.5">
      <c r="A487" s="166"/>
      <c r="B487" s="129">
        <v>55</v>
      </c>
      <c r="C487" s="70" t="s">
        <v>572</v>
      </c>
      <c r="D487" s="20"/>
      <c r="E487" s="26"/>
      <c r="F487" s="26"/>
      <c r="G487" s="26"/>
    </row>
    <row r="488" spans="1:7" s="85" customFormat="1">
      <c r="A488" s="166"/>
      <c r="B488" s="129" t="s">
        <v>573</v>
      </c>
      <c r="C488" s="115" t="s">
        <v>251</v>
      </c>
      <c r="D488" s="20">
        <v>0</v>
      </c>
      <c r="E488" s="20">
        <v>0</v>
      </c>
      <c r="F488" s="20">
        <v>0</v>
      </c>
      <c r="G488" s="84">
        <v>103419</v>
      </c>
    </row>
    <row r="489" spans="1:7" s="85" customFormat="1" ht="25.5">
      <c r="A489" s="166" t="s">
        <v>5</v>
      </c>
      <c r="B489" s="129">
        <v>55</v>
      </c>
      <c r="C489" s="70" t="s">
        <v>572</v>
      </c>
      <c r="D489" s="22">
        <f>D488</f>
        <v>0</v>
      </c>
      <c r="E489" s="22">
        <f t="shared" ref="E489:G489" si="158">E488</f>
        <v>0</v>
      </c>
      <c r="F489" s="22">
        <f t="shared" si="158"/>
        <v>0</v>
      </c>
      <c r="G489" s="29">
        <f t="shared" si="158"/>
        <v>103419</v>
      </c>
    </row>
    <row r="490" spans="1:7" s="85" customFormat="1" ht="10.5" customHeight="1">
      <c r="A490" s="166"/>
      <c r="B490" s="129"/>
      <c r="C490" s="115"/>
      <c r="D490" s="20"/>
      <c r="E490" s="26"/>
      <c r="F490" s="26"/>
      <c r="G490" s="26"/>
    </row>
    <row r="491" spans="1:7" s="85" customFormat="1" ht="25.5">
      <c r="A491" s="166"/>
      <c r="B491" s="129">
        <v>56</v>
      </c>
      <c r="C491" s="70" t="s">
        <v>574</v>
      </c>
      <c r="D491" s="20"/>
      <c r="E491" s="26"/>
      <c r="F491" s="26"/>
      <c r="G491" s="26"/>
    </row>
    <row r="492" spans="1:7" s="85" customFormat="1">
      <c r="A492" s="166"/>
      <c r="B492" s="129" t="s">
        <v>575</v>
      </c>
      <c r="C492" s="115" t="s">
        <v>251</v>
      </c>
      <c r="D492" s="20">
        <v>0</v>
      </c>
      <c r="E492" s="20">
        <v>0</v>
      </c>
      <c r="F492" s="20">
        <v>0</v>
      </c>
      <c r="G492" s="84">
        <v>9464</v>
      </c>
    </row>
    <row r="493" spans="1:7" s="85" customFormat="1" ht="25.5">
      <c r="A493" s="166" t="s">
        <v>5</v>
      </c>
      <c r="B493" s="129">
        <v>56</v>
      </c>
      <c r="C493" s="70" t="s">
        <v>574</v>
      </c>
      <c r="D493" s="22">
        <f>D492</f>
        <v>0</v>
      </c>
      <c r="E493" s="22">
        <f t="shared" ref="E493" si="159">E492</f>
        <v>0</v>
      </c>
      <c r="F493" s="22">
        <f t="shared" ref="F493" si="160">F492</f>
        <v>0</v>
      </c>
      <c r="G493" s="29">
        <f t="shared" ref="G493" si="161">G492</f>
        <v>9464</v>
      </c>
    </row>
    <row r="494" spans="1:7" s="127" customFormat="1" ht="14.1" customHeight="1">
      <c r="A494" s="166" t="s">
        <v>5</v>
      </c>
      <c r="B494" s="128">
        <v>29</v>
      </c>
      <c r="C494" s="116" t="s">
        <v>127</v>
      </c>
      <c r="D494" s="21">
        <f t="shared" ref="D494:G494" si="162">SUM(D483:D485)+D489+D493</f>
        <v>0</v>
      </c>
      <c r="E494" s="27">
        <f t="shared" si="162"/>
        <v>61290</v>
      </c>
      <c r="F494" s="27">
        <f t="shared" si="162"/>
        <v>19071</v>
      </c>
      <c r="G494" s="27">
        <f t="shared" si="162"/>
        <v>112883</v>
      </c>
    </row>
    <row r="495" spans="1:7" ht="14.1" customHeight="1">
      <c r="C495" s="210"/>
      <c r="D495" s="26"/>
      <c r="E495" s="26"/>
      <c r="F495" s="26"/>
      <c r="G495" s="38"/>
    </row>
    <row r="496" spans="1:7" ht="14.1" customHeight="1">
      <c r="A496" s="166"/>
      <c r="B496" s="128">
        <v>34</v>
      </c>
      <c r="C496" s="116" t="s">
        <v>209</v>
      </c>
      <c r="D496" s="20"/>
      <c r="E496" s="20"/>
      <c r="F496" s="20"/>
      <c r="G496" s="26"/>
    </row>
    <row r="497" spans="1:7">
      <c r="A497" s="166"/>
      <c r="B497" s="128" t="s">
        <v>366</v>
      </c>
      <c r="C497" s="116" t="s">
        <v>251</v>
      </c>
      <c r="D497" s="26">
        <v>9962</v>
      </c>
      <c r="E497" s="26">
        <v>10000</v>
      </c>
      <c r="F497" s="26">
        <v>10000</v>
      </c>
      <c r="G497" s="26">
        <v>10000</v>
      </c>
    </row>
    <row r="498" spans="1:7" ht="14.1" customHeight="1">
      <c r="A498" s="167" t="s">
        <v>5</v>
      </c>
      <c r="B498" s="209">
        <v>34</v>
      </c>
      <c r="C498" s="210" t="s">
        <v>209</v>
      </c>
      <c r="D498" s="29">
        <f t="shared" ref="D498:G498" si="163">SUM(D497:D497)</f>
        <v>9962</v>
      </c>
      <c r="E498" s="29">
        <f t="shared" si="163"/>
        <v>10000</v>
      </c>
      <c r="F498" s="29">
        <f t="shared" ref="F498" si="164">SUM(F497:F497)</f>
        <v>10000</v>
      </c>
      <c r="G498" s="29">
        <f t="shared" si="163"/>
        <v>10000</v>
      </c>
    </row>
    <row r="499" spans="1:7" ht="14.1" customHeight="1">
      <c r="C499" s="210"/>
      <c r="D499" s="20"/>
      <c r="E499" s="20"/>
      <c r="F499" s="20"/>
      <c r="G499" s="26"/>
    </row>
    <row r="500" spans="1:7" ht="12.75" customHeight="1">
      <c r="B500" s="209">
        <v>65</v>
      </c>
      <c r="C500" s="210" t="s">
        <v>188</v>
      </c>
      <c r="D500" s="38"/>
      <c r="E500" s="38" t="s">
        <v>134</v>
      </c>
      <c r="F500" s="38" t="s">
        <v>134</v>
      </c>
      <c r="G500" s="55"/>
    </row>
    <row r="501" spans="1:7" ht="15" customHeight="1">
      <c r="B501" s="65" t="s">
        <v>46</v>
      </c>
      <c r="C501" s="70" t="s">
        <v>16</v>
      </c>
      <c r="D501" s="10">
        <v>122838</v>
      </c>
      <c r="E501" s="10">
        <v>200648</v>
      </c>
      <c r="F501" s="10">
        <v>200648</v>
      </c>
      <c r="G501" s="10">
        <v>203237</v>
      </c>
    </row>
    <row r="502" spans="1:7" ht="15" customHeight="1">
      <c r="B502" s="65" t="s">
        <v>146</v>
      </c>
      <c r="C502" s="70" t="s">
        <v>75</v>
      </c>
      <c r="D502" s="10">
        <v>21341</v>
      </c>
      <c r="E502" s="10">
        <v>20898</v>
      </c>
      <c r="F502" s="10">
        <v>20898</v>
      </c>
      <c r="G502" s="10">
        <v>17110</v>
      </c>
    </row>
    <row r="503" spans="1:7" ht="15" customHeight="1">
      <c r="B503" s="209" t="s">
        <v>285</v>
      </c>
      <c r="C503" s="210" t="s">
        <v>234</v>
      </c>
      <c r="D503" s="10">
        <v>2022</v>
      </c>
      <c r="E503" s="10">
        <v>6081</v>
      </c>
      <c r="F503" s="10">
        <v>6081</v>
      </c>
      <c r="G503" s="10">
        <v>1</v>
      </c>
    </row>
    <row r="504" spans="1:7" ht="15" customHeight="1">
      <c r="A504" s="166"/>
      <c r="B504" s="128" t="s">
        <v>286</v>
      </c>
      <c r="C504" s="116" t="s">
        <v>236</v>
      </c>
      <c r="D504" s="10">
        <v>78806</v>
      </c>
      <c r="E504" s="10">
        <v>21187</v>
      </c>
      <c r="F504" s="10">
        <v>21187</v>
      </c>
      <c r="G504" s="10">
        <v>21322</v>
      </c>
    </row>
    <row r="505" spans="1:7" ht="15" customHeight="1">
      <c r="A505" s="166"/>
      <c r="B505" s="164" t="s">
        <v>47</v>
      </c>
      <c r="C505" s="115" t="s">
        <v>245</v>
      </c>
      <c r="D505" s="10">
        <v>120</v>
      </c>
      <c r="E505" s="10">
        <v>149</v>
      </c>
      <c r="F505" s="10">
        <v>149</v>
      </c>
      <c r="G505" s="10">
        <v>149</v>
      </c>
    </row>
    <row r="506" spans="1:7" ht="15" customHeight="1">
      <c r="A506" s="166"/>
      <c r="B506" s="164" t="s">
        <v>42</v>
      </c>
      <c r="C506" s="115" t="s">
        <v>688</v>
      </c>
      <c r="D506" s="19">
        <v>163</v>
      </c>
      <c r="E506" s="19">
        <v>300</v>
      </c>
      <c r="F506" s="19">
        <v>300</v>
      </c>
      <c r="G506" s="19">
        <v>300</v>
      </c>
    </row>
    <row r="507" spans="1:7" ht="15" customHeight="1">
      <c r="B507" s="65" t="s">
        <v>48</v>
      </c>
      <c r="C507" s="70" t="s">
        <v>287</v>
      </c>
      <c r="D507" s="10">
        <v>83</v>
      </c>
      <c r="E507" s="10">
        <v>83</v>
      </c>
      <c r="F507" s="10">
        <v>83</v>
      </c>
      <c r="G507" s="10">
        <v>83</v>
      </c>
    </row>
    <row r="508" spans="1:7">
      <c r="A508" s="166"/>
      <c r="B508" s="164" t="s">
        <v>289</v>
      </c>
      <c r="C508" s="115" t="s">
        <v>230</v>
      </c>
      <c r="D508" s="10">
        <v>1199</v>
      </c>
      <c r="E508" s="10">
        <v>1200</v>
      </c>
      <c r="F508" s="10">
        <v>1200</v>
      </c>
      <c r="G508" s="10">
        <v>1200</v>
      </c>
    </row>
    <row r="509" spans="1:7" ht="15" customHeight="1">
      <c r="A509" s="166"/>
      <c r="B509" s="164" t="s">
        <v>288</v>
      </c>
      <c r="C509" s="115" t="s">
        <v>246</v>
      </c>
      <c r="D509" s="12">
        <v>174</v>
      </c>
      <c r="E509" s="12">
        <v>38</v>
      </c>
      <c r="F509" s="12">
        <v>38</v>
      </c>
      <c r="G509" s="12">
        <v>38</v>
      </c>
    </row>
    <row r="510" spans="1:7" ht="12.75" customHeight="1">
      <c r="A510" s="170" t="s">
        <v>5</v>
      </c>
      <c r="B510" s="67">
        <v>65</v>
      </c>
      <c r="C510" s="68" t="s">
        <v>49</v>
      </c>
      <c r="D510" s="12">
        <f t="shared" ref="D510:G510" si="165">SUM(D501:D509)</f>
        <v>226746</v>
      </c>
      <c r="E510" s="12">
        <f t="shared" si="165"/>
        <v>250584</v>
      </c>
      <c r="F510" s="12">
        <f t="shared" si="165"/>
        <v>250584</v>
      </c>
      <c r="G510" s="12">
        <f t="shared" si="165"/>
        <v>243440</v>
      </c>
    </row>
    <row r="511" spans="1:7" ht="9" customHeight="1">
      <c r="A511" s="166"/>
      <c r="B511" s="128"/>
      <c r="C511" s="116"/>
      <c r="D511" s="38"/>
      <c r="E511" s="38"/>
      <c r="F511" s="8"/>
      <c r="G511" s="55"/>
    </row>
    <row r="512" spans="1:7" ht="12.75" customHeight="1">
      <c r="A512" s="166"/>
      <c r="B512" s="128">
        <v>66</v>
      </c>
      <c r="C512" s="116" t="s">
        <v>50</v>
      </c>
      <c r="D512" s="38"/>
      <c r="E512" s="38"/>
      <c r="F512" s="25"/>
      <c r="G512" s="55"/>
    </row>
    <row r="513" spans="1:7" ht="15" customHeight="1">
      <c r="A513" s="166"/>
      <c r="B513" s="164" t="s">
        <v>19</v>
      </c>
      <c r="C513" s="115" t="s">
        <v>16</v>
      </c>
      <c r="D513" s="84">
        <v>16422</v>
      </c>
      <c r="E513" s="19">
        <v>29328</v>
      </c>
      <c r="F513" s="19">
        <v>29328</v>
      </c>
      <c r="G513" s="19">
        <v>29408</v>
      </c>
    </row>
    <row r="514" spans="1:7" ht="15" customHeight="1">
      <c r="A514" s="166"/>
      <c r="B514" s="164" t="s">
        <v>157</v>
      </c>
      <c r="C514" s="115" t="s">
        <v>75</v>
      </c>
      <c r="D514" s="19">
        <v>5387</v>
      </c>
      <c r="E514" s="19">
        <v>4645</v>
      </c>
      <c r="F514" s="19">
        <v>4645</v>
      </c>
      <c r="G514" s="19">
        <v>3724</v>
      </c>
    </row>
    <row r="515" spans="1:7" ht="15" customHeight="1">
      <c r="A515" s="166"/>
      <c r="B515" s="128" t="s">
        <v>243</v>
      </c>
      <c r="C515" s="116" t="s">
        <v>234</v>
      </c>
      <c r="D515" s="10">
        <v>527</v>
      </c>
      <c r="E515" s="10">
        <v>889</v>
      </c>
      <c r="F515" s="10">
        <v>889</v>
      </c>
      <c r="G515" s="10">
        <v>1</v>
      </c>
    </row>
    <row r="516" spans="1:7" ht="15" customHeight="1">
      <c r="B516" s="209" t="s">
        <v>244</v>
      </c>
      <c r="C516" s="210" t="s">
        <v>236</v>
      </c>
      <c r="D516" s="10">
        <v>10299</v>
      </c>
      <c r="E516" s="10">
        <v>3885</v>
      </c>
      <c r="F516" s="10">
        <v>3885</v>
      </c>
      <c r="G516" s="10">
        <v>4027</v>
      </c>
    </row>
    <row r="517" spans="1:7" ht="15" customHeight="1">
      <c r="B517" s="65" t="s">
        <v>20</v>
      </c>
      <c r="C517" s="70" t="s">
        <v>245</v>
      </c>
      <c r="D517" s="84">
        <v>83</v>
      </c>
      <c r="E517" s="10">
        <v>83</v>
      </c>
      <c r="F517" s="10">
        <v>83</v>
      </c>
      <c r="G517" s="10">
        <v>83</v>
      </c>
    </row>
    <row r="518" spans="1:7" ht="15" customHeight="1">
      <c r="B518" s="65" t="s">
        <v>21</v>
      </c>
      <c r="C518" s="70" t="s">
        <v>688</v>
      </c>
      <c r="D518" s="26">
        <v>163</v>
      </c>
      <c r="E518" s="10">
        <v>164</v>
      </c>
      <c r="F518" s="10">
        <v>164</v>
      </c>
      <c r="G518" s="10">
        <v>164</v>
      </c>
    </row>
    <row r="519" spans="1:7" ht="15" customHeight="1">
      <c r="B519" s="65" t="s">
        <v>492</v>
      </c>
      <c r="C519" s="70" t="s">
        <v>246</v>
      </c>
      <c r="D519" s="10">
        <v>74</v>
      </c>
      <c r="E519" s="10">
        <v>1</v>
      </c>
      <c r="F519" s="10">
        <v>1</v>
      </c>
      <c r="G519" s="10">
        <v>1</v>
      </c>
    </row>
    <row r="520" spans="1:7" ht="15" customHeight="1">
      <c r="B520" s="65" t="s">
        <v>377</v>
      </c>
      <c r="C520" s="70" t="s">
        <v>251</v>
      </c>
      <c r="D520" s="26">
        <v>963</v>
      </c>
      <c r="E520" s="10">
        <v>1037</v>
      </c>
      <c r="F520" s="10">
        <v>1037</v>
      </c>
      <c r="G520" s="10">
        <v>1037</v>
      </c>
    </row>
    <row r="521" spans="1:7" s="85" customFormat="1" ht="12.75" customHeight="1">
      <c r="A521" s="166" t="s">
        <v>5</v>
      </c>
      <c r="B521" s="128">
        <v>66</v>
      </c>
      <c r="C521" s="116" t="s">
        <v>50</v>
      </c>
      <c r="D521" s="5">
        <f t="shared" ref="D521:G521" si="166">SUM(D513:D520)</f>
        <v>33918</v>
      </c>
      <c r="E521" s="5">
        <f t="shared" si="166"/>
        <v>40032</v>
      </c>
      <c r="F521" s="5">
        <f t="shared" ref="F521" si="167">SUM(F513:F520)</f>
        <v>40032</v>
      </c>
      <c r="G521" s="5">
        <f t="shared" si="166"/>
        <v>38445</v>
      </c>
    </row>
    <row r="522" spans="1:7" ht="9.75" customHeight="1">
      <c r="A522" s="166"/>
      <c r="B522" s="128"/>
      <c r="C522" s="116"/>
      <c r="D522" s="38"/>
      <c r="E522" s="38"/>
      <c r="F522" s="38"/>
      <c r="G522" s="55"/>
    </row>
    <row r="523" spans="1:7" ht="15" customHeight="1">
      <c r="A523" s="166"/>
      <c r="B523" s="128">
        <v>67</v>
      </c>
      <c r="C523" s="116" t="s">
        <v>140</v>
      </c>
      <c r="D523" s="38"/>
      <c r="E523" s="38"/>
      <c r="F523" s="38"/>
      <c r="G523" s="55"/>
    </row>
    <row r="524" spans="1:7" ht="15" customHeight="1">
      <c r="A524" s="166"/>
      <c r="B524" s="164" t="s">
        <v>23</v>
      </c>
      <c r="C524" s="116" t="s">
        <v>16</v>
      </c>
      <c r="D524" s="10">
        <v>14494</v>
      </c>
      <c r="E524" s="10">
        <v>26397</v>
      </c>
      <c r="F524" s="10">
        <v>26397</v>
      </c>
      <c r="G524" s="10">
        <v>36061</v>
      </c>
    </row>
    <row r="525" spans="1:7" ht="15" customHeight="1">
      <c r="B525" s="65" t="s">
        <v>158</v>
      </c>
      <c r="C525" s="210" t="s">
        <v>75</v>
      </c>
      <c r="D525" s="10">
        <v>3695</v>
      </c>
      <c r="E525" s="10">
        <v>2805</v>
      </c>
      <c r="F525" s="10">
        <v>2805</v>
      </c>
      <c r="G525" s="10">
        <v>1170</v>
      </c>
    </row>
    <row r="526" spans="1:7" ht="15" customHeight="1">
      <c r="B526" s="209" t="s">
        <v>247</v>
      </c>
      <c r="C526" s="210" t="s">
        <v>234</v>
      </c>
      <c r="D526" s="10">
        <v>281</v>
      </c>
      <c r="E526" s="10">
        <v>800</v>
      </c>
      <c r="F526" s="10">
        <v>800</v>
      </c>
      <c r="G526" s="10">
        <v>1</v>
      </c>
    </row>
    <row r="527" spans="1:7" ht="15" customHeight="1">
      <c r="B527" s="209" t="s">
        <v>248</v>
      </c>
      <c r="C527" s="210" t="s">
        <v>236</v>
      </c>
      <c r="D527" s="10">
        <v>10700</v>
      </c>
      <c r="E527" s="10">
        <v>3412</v>
      </c>
      <c r="F527" s="10">
        <v>3412</v>
      </c>
      <c r="G527" s="10">
        <v>4571</v>
      </c>
    </row>
    <row r="528" spans="1:7" ht="15" customHeight="1">
      <c r="B528" s="65" t="s">
        <v>24</v>
      </c>
      <c r="C528" s="70" t="s">
        <v>245</v>
      </c>
      <c r="D528" s="10">
        <v>60</v>
      </c>
      <c r="E528" s="10">
        <v>66</v>
      </c>
      <c r="F528" s="10">
        <v>66</v>
      </c>
      <c r="G528" s="10">
        <v>66</v>
      </c>
    </row>
    <row r="529" spans="1:7" ht="15" customHeight="1">
      <c r="B529" s="65" t="s">
        <v>25</v>
      </c>
      <c r="C529" s="269" t="s">
        <v>688</v>
      </c>
      <c r="D529" s="10">
        <v>123</v>
      </c>
      <c r="E529" s="10">
        <v>124</v>
      </c>
      <c r="F529" s="10">
        <v>124</v>
      </c>
      <c r="G529" s="10">
        <v>124</v>
      </c>
    </row>
    <row r="530" spans="1:7">
      <c r="B530" s="65" t="s">
        <v>51</v>
      </c>
      <c r="C530" s="210" t="s">
        <v>40</v>
      </c>
      <c r="D530" s="9">
        <v>0</v>
      </c>
      <c r="E530" s="9">
        <v>0</v>
      </c>
      <c r="F530" s="9">
        <v>0</v>
      </c>
      <c r="G530" s="10">
        <v>900</v>
      </c>
    </row>
    <row r="531" spans="1:7" ht="15" customHeight="1">
      <c r="A531" s="166"/>
      <c r="B531" s="164" t="s">
        <v>250</v>
      </c>
      <c r="C531" s="115" t="s">
        <v>251</v>
      </c>
      <c r="D531" s="27">
        <v>42</v>
      </c>
      <c r="E531" s="12">
        <v>42</v>
      </c>
      <c r="F531" s="12">
        <v>42</v>
      </c>
      <c r="G531" s="12">
        <v>91</v>
      </c>
    </row>
    <row r="532" spans="1:7" ht="15" customHeight="1">
      <c r="A532" s="166" t="s">
        <v>5</v>
      </c>
      <c r="B532" s="128">
        <v>67</v>
      </c>
      <c r="C532" s="116" t="s">
        <v>140</v>
      </c>
      <c r="D532" s="191">
        <f t="shared" ref="D532:E532" si="168">SUM(D524:D531)</f>
        <v>29395</v>
      </c>
      <c r="E532" s="191">
        <f t="shared" si="168"/>
        <v>33646</v>
      </c>
      <c r="F532" s="191">
        <f t="shared" ref="F532" si="169">SUM(F524:F531)</f>
        <v>33646</v>
      </c>
      <c r="G532" s="12">
        <f>SUM(G523:G531)</f>
        <v>42984</v>
      </c>
    </row>
    <row r="533" spans="1:7" ht="9" customHeight="1">
      <c r="A533" s="166"/>
      <c r="B533" s="128"/>
      <c r="C533" s="116"/>
      <c r="D533" s="38"/>
      <c r="E533" s="38"/>
      <c r="F533" s="38"/>
      <c r="G533" s="55"/>
    </row>
    <row r="534" spans="1:7" ht="12.75" customHeight="1">
      <c r="A534" s="166"/>
      <c r="B534" s="128">
        <v>68</v>
      </c>
      <c r="C534" s="116" t="s">
        <v>135</v>
      </c>
      <c r="D534" s="38"/>
      <c r="E534" s="38"/>
      <c r="F534" s="38"/>
      <c r="G534" s="55"/>
    </row>
    <row r="535" spans="1:7" ht="15" customHeight="1">
      <c r="A535" s="166"/>
      <c r="B535" s="164" t="s">
        <v>52</v>
      </c>
      <c r="C535" s="116" t="s">
        <v>16</v>
      </c>
      <c r="D535" s="19">
        <v>50290</v>
      </c>
      <c r="E535" s="19">
        <v>100124</v>
      </c>
      <c r="F535" s="19">
        <v>100124</v>
      </c>
      <c r="G535" s="19">
        <v>107839</v>
      </c>
    </row>
    <row r="536" spans="1:7" ht="15" customHeight="1">
      <c r="B536" s="65" t="s">
        <v>164</v>
      </c>
      <c r="C536" s="210" t="s">
        <v>75</v>
      </c>
      <c r="D536" s="19">
        <v>25002</v>
      </c>
      <c r="E536" s="19">
        <v>23294</v>
      </c>
      <c r="F536" s="19">
        <v>23294</v>
      </c>
      <c r="G536" s="19">
        <v>19778</v>
      </c>
    </row>
    <row r="537" spans="1:7" ht="15" customHeight="1">
      <c r="B537" s="209" t="s">
        <v>290</v>
      </c>
      <c r="C537" s="210" t="s">
        <v>234</v>
      </c>
      <c r="D537" s="10">
        <v>934</v>
      </c>
      <c r="E537" s="10">
        <v>3034</v>
      </c>
      <c r="F537" s="10">
        <v>3034</v>
      </c>
      <c r="G537" s="10">
        <v>1</v>
      </c>
    </row>
    <row r="538" spans="1:7" ht="15" customHeight="1">
      <c r="B538" s="209" t="s">
        <v>291</v>
      </c>
      <c r="C538" s="210" t="s">
        <v>236</v>
      </c>
      <c r="D538" s="10">
        <v>36868</v>
      </c>
      <c r="E538" s="10">
        <v>12571</v>
      </c>
      <c r="F538" s="10">
        <v>12571</v>
      </c>
      <c r="G538" s="10">
        <v>14309</v>
      </c>
    </row>
    <row r="539" spans="1:7" ht="15" customHeight="1">
      <c r="B539" s="65" t="s">
        <v>53</v>
      </c>
      <c r="C539" s="70" t="s">
        <v>245</v>
      </c>
      <c r="D539" s="10">
        <v>83</v>
      </c>
      <c r="E539" s="10">
        <v>83</v>
      </c>
      <c r="F539" s="10">
        <v>83</v>
      </c>
      <c r="G539" s="10">
        <v>83</v>
      </c>
    </row>
    <row r="540" spans="1:7" s="85" customFormat="1" ht="15" customHeight="1">
      <c r="A540" s="166"/>
      <c r="B540" s="164" t="s">
        <v>54</v>
      </c>
      <c r="C540" s="116" t="s">
        <v>688</v>
      </c>
      <c r="D540" s="10">
        <v>165</v>
      </c>
      <c r="E540" s="10">
        <v>165</v>
      </c>
      <c r="F540" s="10">
        <v>165</v>
      </c>
      <c r="G540" s="10">
        <v>165</v>
      </c>
    </row>
    <row r="541" spans="1:7" s="85" customFormat="1">
      <c r="A541" s="166"/>
      <c r="B541" s="128" t="s">
        <v>464</v>
      </c>
      <c r="C541" s="115" t="s">
        <v>230</v>
      </c>
      <c r="D541" s="10">
        <v>900</v>
      </c>
      <c r="E541" s="10">
        <v>900</v>
      </c>
      <c r="F541" s="10">
        <v>900</v>
      </c>
      <c r="G541" s="10">
        <v>900</v>
      </c>
    </row>
    <row r="542" spans="1:7" ht="12.75" customHeight="1">
      <c r="A542" s="166" t="s">
        <v>5</v>
      </c>
      <c r="B542" s="128">
        <v>68</v>
      </c>
      <c r="C542" s="116" t="s">
        <v>135</v>
      </c>
      <c r="D542" s="5">
        <f>SUM(D535:D541)</f>
        <v>114242</v>
      </c>
      <c r="E542" s="5">
        <f t="shared" ref="E542:F542" si="170">SUM(E535:E541)</f>
        <v>140171</v>
      </c>
      <c r="F542" s="5">
        <f t="shared" si="170"/>
        <v>140171</v>
      </c>
      <c r="G542" s="5">
        <f>SUM(G535:G541)</f>
        <v>143075</v>
      </c>
    </row>
    <row r="543" spans="1:7" ht="12.75" customHeight="1">
      <c r="A543" s="166"/>
      <c r="B543" s="128"/>
      <c r="C543" s="116"/>
      <c r="D543" s="38"/>
      <c r="E543" s="38"/>
      <c r="F543" s="38"/>
      <c r="G543" s="55"/>
    </row>
    <row r="544" spans="1:7" ht="12.75" customHeight="1">
      <c r="A544" s="166"/>
      <c r="B544" s="128">
        <v>69</v>
      </c>
      <c r="C544" s="116" t="s">
        <v>142</v>
      </c>
      <c r="D544" s="38"/>
      <c r="E544" s="38"/>
      <c r="F544" s="38"/>
      <c r="G544" s="55"/>
    </row>
    <row r="545" spans="1:7" ht="15" customHeight="1">
      <c r="A545" s="166"/>
      <c r="B545" s="164" t="s">
        <v>55</v>
      </c>
      <c r="C545" s="116" t="s">
        <v>16</v>
      </c>
      <c r="D545" s="26">
        <f>9773</f>
        <v>9773</v>
      </c>
      <c r="E545" s="10">
        <v>18137</v>
      </c>
      <c r="F545" s="10">
        <v>18137</v>
      </c>
      <c r="G545" s="10">
        <v>71735</v>
      </c>
    </row>
    <row r="546" spans="1:7" ht="15" customHeight="1">
      <c r="A546" s="166"/>
      <c r="B546" s="164" t="s">
        <v>165</v>
      </c>
      <c r="C546" s="116" t="s">
        <v>75</v>
      </c>
      <c r="D546" s="10">
        <v>4501</v>
      </c>
      <c r="E546" s="10">
        <v>3806</v>
      </c>
      <c r="F546" s="10">
        <v>3806</v>
      </c>
      <c r="G546" s="10">
        <v>3792</v>
      </c>
    </row>
    <row r="547" spans="1:7" ht="15" customHeight="1">
      <c r="B547" s="209" t="s">
        <v>292</v>
      </c>
      <c r="C547" s="210" t="s">
        <v>234</v>
      </c>
      <c r="D547" s="10">
        <v>599</v>
      </c>
      <c r="E547" s="10">
        <v>549</v>
      </c>
      <c r="F547" s="10">
        <v>549</v>
      </c>
      <c r="G547" s="10">
        <v>1</v>
      </c>
    </row>
    <row r="548" spans="1:7" ht="15" customHeight="1">
      <c r="B548" s="209" t="s">
        <v>293</v>
      </c>
      <c r="C548" s="210" t="s">
        <v>236</v>
      </c>
      <c r="D548" s="10">
        <v>7053</v>
      </c>
      <c r="E548" s="10">
        <v>2464</v>
      </c>
      <c r="F548" s="10">
        <v>2464</v>
      </c>
      <c r="G548" s="10">
        <v>9558</v>
      </c>
    </row>
    <row r="549" spans="1:7" ht="15" customHeight="1">
      <c r="B549" s="65" t="s">
        <v>56</v>
      </c>
      <c r="C549" s="70" t="s">
        <v>245</v>
      </c>
      <c r="D549" s="26">
        <v>66</v>
      </c>
      <c r="E549" s="10">
        <v>66</v>
      </c>
      <c r="F549" s="10">
        <v>66</v>
      </c>
      <c r="G549" s="10">
        <v>66</v>
      </c>
    </row>
    <row r="550" spans="1:7" ht="15" customHeight="1">
      <c r="A550" s="166"/>
      <c r="B550" s="164" t="s">
        <v>57</v>
      </c>
      <c r="C550" s="116" t="s">
        <v>688</v>
      </c>
      <c r="D550" s="26">
        <v>124</v>
      </c>
      <c r="E550" s="10">
        <v>124</v>
      </c>
      <c r="F550" s="10">
        <v>124</v>
      </c>
      <c r="G550" s="10">
        <v>124</v>
      </c>
    </row>
    <row r="551" spans="1:7" ht="15" customHeight="1">
      <c r="A551" s="166"/>
      <c r="B551" s="164" t="s">
        <v>294</v>
      </c>
      <c r="C551" s="115" t="s">
        <v>251</v>
      </c>
      <c r="D551" s="27">
        <v>82</v>
      </c>
      <c r="E551" s="12">
        <v>83</v>
      </c>
      <c r="F551" s="12">
        <v>83</v>
      </c>
      <c r="G551" s="12">
        <v>91</v>
      </c>
    </row>
    <row r="552" spans="1:7" ht="12.75" customHeight="1">
      <c r="A552" s="166" t="s">
        <v>5</v>
      </c>
      <c r="B552" s="128">
        <v>69</v>
      </c>
      <c r="C552" s="116" t="s">
        <v>142</v>
      </c>
      <c r="D552" s="12">
        <f t="shared" ref="D552:G552" si="171">SUM(D545:D551)</f>
        <v>22198</v>
      </c>
      <c r="E552" s="12">
        <f t="shared" si="171"/>
        <v>25229</v>
      </c>
      <c r="F552" s="12">
        <f t="shared" ref="F552" si="172">SUM(F545:F551)</f>
        <v>25229</v>
      </c>
      <c r="G552" s="12">
        <f t="shared" si="171"/>
        <v>85367</v>
      </c>
    </row>
    <row r="553" spans="1:7" ht="12.75" customHeight="1">
      <c r="A553" s="166"/>
      <c r="B553" s="128"/>
      <c r="C553" s="116"/>
      <c r="D553" s="10"/>
      <c r="E553" s="10"/>
      <c r="F553" s="10"/>
      <c r="G553" s="23"/>
    </row>
    <row r="554" spans="1:7" ht="12.75" customHeight="1">
      <c r="A554" s="166"/>
      <c r="B554" s="128">
        <v>70</v>
      </c>
      <c r="C554" s="116" t="s">
        <v>108</v>
      </c>
      <c r="D554" s="38"/>
      <c r="E554" s="38"/>
      <c r="F554" s="38"/>
      <c r="G554" s="55"/>
    </row>
    <row r="555" spans="1:7" ht="15" customHeight="1">
      <c r="A555" s="166"/>
      <c r="B555" s="128" t="s">
        <v>72</v>
      </c>
      <c r="C555" s="116" t="s">
        <v>16</v>
      </c>
      <c r="D555" s="10">
        <v>28955</v>
      </c>
      <c r="E555" s="10">
        <v>55651</v>
      </c>
      <c r="F555" s="10">
        <v>55651</v>
      </c>
      <c r="G555" s="10">
        <v>69614</v>
      </c>
    </row>
    <row r="556" spans="1:7" ht="15" customHeight="1">
      <c r="A556" s="166"/>
      <c r="B556" s="128" t="s">
        <v>166</v>
      </c>
      <c r="C556" s="116" t="s">
        <v>75</v>
      </c>
      <c r="D556" s="10">
        <v>12220</v>
      </c>
      <c r="E556" s="10">
        <v>10166</v>
      </c>
      <c r="F556" s="10">
        <v>10166</v>
      </c>
      <c r="G556" s="10">
        <v>9547</v>
      </c>
    </row>
    <row r="557" spans="1:7" ht="15" customHeight="1">
      <c r="B557" s="209" t="s">
        <v>295</v>
      </c>
      <c r="C557" s="210" t="s">
        <v>234</v>
      </c>
      <c r="D557" s="10">
        <v>922</v>
      </c>
      <c r="E557" s="10">
        <v>1686</v>
      </c>
      <c r="F557" s="10">
        <v>1686</v>
      </c>
      <c r="G557" s="10">
        <v>1</v>
      </c>
    </row>
    <row r="558" spans="1:7" s="127" customFormat="1" ht="15" customHeight="1">
      <c r="A558" s="170"/>
      <c r="B558" s="67" t="s">
        <v>296</v>
      </c>
      <c r="C558" s="68" t="s">
        <v>236</v>
      </c>
      <c r="D558" s="12">
        <v>20449</v>
      </c>
      <c r="E558" s="12">
        <v>7340</v>
      </c>
      <c r="F558" s="12">
        <v>7340</v>
      </c>
      <c r="G558" s="12">
        <v>9254</v>
      </c>
    </row>
    <row r="559" spans="1:7" ht="15" customHeight="1">
      <c r="B559" s="65" t="s">
        <v>73</v>
      </c>
      <c r="C559" s="70" t="s">
        <v>245</v>
      </c>
      <c r="D559" s="10">
        <v>66</v>
      </c>
      <c r="E559" s="10">
        <v>66</v>
      </c>
      <c r="F559" s="10">
        <v>66</v>
      </c>
      <c r="G559" s="10">
        <v>66</v>
      </c>
    </row>
    <row r="560" spans="1:7" ht="15" customHeight="1">
      <c r="B560" s="65" t="s">
        <v>27</v>
      </c>
      <c r="C560" s="269" t="s">
        <v>688</v>
      </c>
      <c r="D560" s="10">
        <v>123</v>
      </c>
      <c r="E560" s="10">
        <v>123</v>
      </c>
      <c r="F560" s="10">
        <v>123</v>
      </c>
      <c r="G560" s="10">
        <v>123</v>
      </c>
    </row>
    <row r="561" spans="1:7" ht="15" customHeight="1">
      <c r="A561" s="166"/>
      <c r="B561" s="164" t="s">
        <v>297</v>
      </c>
      <c r="C561" s="115" t="s">
        <v>251</v>
      </c>
      <c r="D561" s="26">
        <v>82</v>
      </c>
      <c r="E561" s="10">
        <v>83</v>
      </c>
      <c r="F561" s="10">
        <v>83</v>
      </c>
      <c r="G561" s="10">
        <v>83</v>
      </c>
    </row>
    <row r="562" spans="1:7" s="85" customFormat="1" ht="12.75" customHeight="1">
      <c r="A562" s="166" t="s">
        <v>5</v>
      </c>
      <c r="B562" s="128">
        <v>70</v>
      </c>
      <c r="C562" s="116" t="s">
        <v>108</v>
      </c>
      <c r="D562" s="5">
        <f t="shared" ref="D562:G562" si="173">SUM(D555:D561)</f>
        <v>62817</v>
      </c>
      <c r="E562" s="5">
        <f t="shared" si="173"/>
        <v>75115</v>
      </c>
      <c r="F562" s="5">
        <f t="shared" ref="F562" si="174">SUM(F555:F561)</f>
        <v>75115</v>
      </c>
      <c r="G562" s="5">
        <f t="shared" si="173"/>
        <v>88688</v>
      </c>
    </row>
    <row r="563" spans="1:7" ht="12.75" customHeight="1">
      <c r="A563" s="166"/>
      <c r="B563" s="128"/>
      <c r="C563" s="116"/>
      <c r="D563" s="10"/>
      <c r="E563" s="10"/>
      <c r="F563" s="10"/>
      <c r="G563" s="10"/>
    </row>
    <row r="564" spans="1:7" ht="12.75" customHeight="1">
      <c r="A564" s="166"/>
      <c r="B564" s="128">
        <v>71</v>
      </c>
      <c r="C564" s="116" t="s">
        <v>116</v>
      </c>
      <c r="D564" s="38"/>
      <c r="E564" s="10"/>
      <c r="F564" s="10"/>
      <c r="G564" s="23"/>
    </row>
    <row r="565" spans="1:7" ht="12.75" customHeight="1">
      <c r="A565" s="166"/>
      <c r="B565" s="128">
        <v>71</v>
      </c>
      <c r="C565" s="116" t="s">
        <v>98</v>
      </c>
      <c r="D565" s="10"/>
      <c r="E565" s="10"/>
      <c r="F565" s="10"/>
      <c r="G565" s="23"/>
    </row>
    <row r="566" spans="1:7" ht="15" customHeight="1">
      <c r="B566" s="209" t="s">
        <v>99</v>
      </c>
      <c r="C566" s="210" t="s">
        <v>16</v>
      </c>
      <c r="D566" s="10">
        <f>11389</f>
        <v>11389</v>
      </c>
      <c r="E566" s="10">
        <v>23537</v>
      </c>
      <c r="F566" s="10">
        <v>23537</v>
      </c>
      <c r="G566" s="10">
        <v>23083</v>
      </c>
    </row>
    <row r="567" spans="1:7" s="85" customFormat="1" ht="15" customHeight="1">
      <c r="A567" s="166"/>
      <c r="B567" s="128" t="s">
        <v>147</v>
      </c>
      <c r="C567" s="116" t="s">
        <v>75</v>
      </c>
      <c r="D567" s="10">
        <v>5000</v>
      </c>
      <c r="E567" s="10">
        <v>3557</v>
      </c>
      <c r="F567" s="10">
        <v>3557</v>
      </c>
      <c r="G567" s="10">
        <v>2376</v>
      </c>
    </row>
    <row r="568" spans="1:7" ht="15" customHeight="1">
      <c r="B568" s="209" t="s">
        <v>298</v>
      </c>
      <c r="C568" s="210" t="s">
        <v>234</v>
      </c>
      <c r="D568" s="10">
        <v>226</v>
      </c>
      <c r="E568" s="10">
        <v>713</v>
      </c>
      <c r="F568" s="10">
        <v>713</v>
      </c>
      <c r="G568" s="10">
        <v>1</v>
      </c>
    </row>
    <row r="569" spans="1:7" ht="15" customHeight="1">
      <c r="B569" s="209" t="s">
        <v>299</v>
      </c>
      <c r="C569" s="210" t="s">
        <v>236</v>
      </c>
      <c r="D569" s="10">
        <v>9029</v>
      </c>
      <c r="E569" s="10">
        <v>3282</v>
      </c>
      <c r="F569" s="10">
        <v>3282</v>
      </c>
      <c r="G569" s="10">
        <v>3409</v>
      </c>
    </row>
    <row r="570" spans="1:7" ht="15" customHeight="1">
      <c r="B570" s="65" t="s">
        <v>100</v>
      </c>
      <c r="C570" s="70" t="s">
        <v>245</v>
      </c>
      <c r="D570" s="10">
        <v>66</v>
      </c>
      <c r="E570" s="10">
        <v>66</v>
      </c>
      <c r="F570" s="10">
        <v>66</v>
      </c>
      <c r="G570" s="10">
        <v>66</v>
      </c>
    </row>
    <row r="571" spans="1:7" ht="15" customHeight="1">
      <c r="B571" s="65" t="s">
        <v>101</v>
      </c>
      <c r="C571" s="269" t="s">
        <v>688</v>
      </c>
      <c r="D571" s="10">
        <v>207</v>
      </c>
      <c r="E571" s="10">
        <v>207</v>
      </c>
      <c r="F571" s="10">
        <v>207</v>
      </c>
      <c r="G571" s="10">
        <v>207</v>
      </c>
    </row>
    <row r="572" spans="1:7" ht="15" customHeight="1">
      <c r="B572" s="65" t="s">
        <v>300</v>
      </c>
      <c r="C572" s="70" t="s">
        <v>251</v>
      </c>
      <c r="D572" s="26">
        <v>163</v>
      </c>
      <c r="E572" s="10">
        <v>165</v>
      </c>
      <c r="F572" s="10">
        <v>165</v>
      </c>
      <c r="G572" s="10">
        <v>165</v>
      </c>
    </row>
    <row r="573" spans="1:7" ht="12.75" customHeight="1">
      <c r="A573" s="167" t="s">
        <v>5</v>
      </c>
      <c r="B573" s="209">
        <v>71</v>
      </c>
      <c r="C573" s="211" t="s">
        <v>98</v>
      </c>
      <c r="D573" s="5">
        <f t="shared" ref="D573:G573" si="175">SUM(D566:D572)</f>
        <v>26080</v>
      </c>
      <c r="E573" s="5">
        <f t="shared" si="175"/>
        <v>31527</v>
      </c>
      <c r="F573" s="5">
        <f t="shared" si="175"/>
        <v>31527</v>
      </c>
      <c r="G573" s="5">
        <f t="shared" si="175"/>
        <v>29307</v>
      </c>
    </row>
    <row r="574" spans="1:7" ht="12.75" customHeight="1">
      <c r="A574" s="167" t="s">
        <v>5</v>
      </c>
      <c r="B574" s="209">
        <v>71</v>
      </c>
      <c r="C574" s="210" t="s">
        <v>117</v>
      </c>
      <c r="D574" s="5">
        <f t="shared" ref="D574:G574" si="176">D573</f>
        <v>26080</v>
      </c>
      <c r="E574" s="5">
        <f t="shared" si="176"/>
        <v>31527</v>
      </c>
      <c r="F574" s="5">
        <f t="shared" si="176"/>
        <v>31527</v>
      </c>
      <c r="G574" s="5">
        <f t="shared" si="176"/>
        <v>29307</v>
      </c>
    </row>
    <row r="575" spans="1:7" ht="12.75" customHeight="1">
      <c r="C575" s="210"/>
      <c r="D575" s="10"/>
      <c r="E575" s="10"/>
      <c r="F575" s="10"/>
      <c r="G575" s="23"/>
    </row>
    <row r="576" spans="1:7" ht="12.75" customHeight="1">
      <c r="B576" s="209">
        <v>72</v>
      </c>
      <c r="C576" s="211" t="s">
        <v>107</v>
      </c>
      <c r="D576" s="10"/>
      <c r="E576" s="10"/>
      <c r="F576" s="10"/>
      <c r="G576" s="23"/>
    </row>
    <row r="577" spans="1:7" ht="15" customHeight="1">
      <c r="B577" s="209" t="s">
        <v>104</v>
      </c>
      <c r="C577" s="210" t="s">
        <v>16</v>
      </c>
      <c r="D577" s="10">
        <v>18179</v>
      </c>
      <c r="E577" s="10">
        <v>32284</v>
      </c>
      <c r="F577" s="10">
        <v>32284</v>
      </c>
      <c r="G577" s="10">
        <v>44365</v>
      </c>
    </row>
    <row r="578" spans="1:7" ht="15" customHeight="1">
      <c r="B578" s="209" t="s">
        <v>167</v>
      </c>
      <c r="C578" s="210" t="s">
        <v>75</v>
      </c>
      <c r="D578" s="10">
        <v>15637</v>
      </c>
      <c r="E578" s="10">
        <v>11064</v>
      </c>
      <c r="F578" s="10">
        <v>11064</v>
      </c>
      <c r="G578" s="10">
        <v>9936</v>
      </c>
    </row>
    <row r="579" spans="1:7" ht="15" customHeight="1">
      <c r="B579" s="209" t="s">
        <v>301</v>
      </c>
      <c r="C579" s="210" t="s">
        <v>234</v>
      </c>
      <c r="D579" s="10">
        <v>274</v>
      </c>
      <c r="E579" s="10">
        <v>978</v>
      </c>
      <c r="F579" s="10">
        <v>978</v>
      </c>
      <c r="G579" s="10">
        <v>1</v>
      </c>
    </row>
    <row r="580" spans="1:7" ht="15" customHeight="1">
      <c r="B580" s="209" t="s">
        <v>302</v>
      </c>
      <c r="C580" s="210" t="s">
        <v>236</v>
      </c>
      <c r="D580" s="10">
        <v>12951</v>
      </c>
      <c r="E580" s="10">
        <v>4511</v>
      </c>
      <c r="F580" s="10">
        <v>4511</v>
      </c>
      <c r="G580" s="10">
        <v>5461</v>
      </c>
    </row>
    <row r="581" spans="1:7" ht="15" customHeight="1">
      <c r="B581" s="209" t="s">
        <v>105</v>
      </c>
      <c r="C581" s="70" t="s">
        <v>245</v>
      </c>
      <c r="D581" s="10">
        <v>83</v>
      </c>
      <c r="E581" s="10">
        <v>83</v>
      </c>
      <c r="F581" s="10">
        <v>83</v>
      </c>
      <c r="G581" s="10">
        <v>83</v>
      </c>
    </row>
    <row r="582" spans="1:7" ht="15" customHeight="1">
      <c r="B582" s="209" t="s">
        <v>106</v>
      </c>
      <c r="C582" s="269" t="s">
        <v>688</v>
      </c>
      <c r="D582" s="10">
        <v>124</v>
      </c>
      <c r="E582" s="10">
        <v>124</v>
      </c>
      <c r="F582" s="10">
        <v>124</v>
      </c>
      <c r="G582" s="10">
        <v>124</v>
      </c>
    </row>
    <row r="583" spans="1:7" ht="15" customHeight="1">
      <c r="B583" s="65" t="s">
        <v>303</v>
      </c>
      <c r="C583" s="70" t="s">
        <v>251</v>
      </c>
      <c r="D583" s="26">
        <v>42</v>
      </c>
      <c r="E583" s="10">
        <v>42</v>
      </c>
      <c r="F583" s="10">
        <v>42</v>
      </c>
      <c r="G583" s="10">
        <v>42</v>
      </c>
    </row>
    <row r="584" spans="1:7" s="85" customFormat="1" ht="12.75" customHeight="1">
      <c r="A584" s="166" t="s">
        <v>5</v>
      </c>
      <c r="B584" s="128">
        <v>72</v>
      </c>
      <c r="C584" s="116" t="s">
        <v>107</v>
      </c>
      <c r="D584" s="5">
        <f t="shared" ref="D584:G584" si="177">SUM(D577:D583)</f>
        <v>47290</v>
      </c>
      <c r="E584" s="5">
        <f t="shared" si="177"/>
        <v>49086</v>
      </c>
      <c r="F584" s="5">
        <f t="shared" ref="F584" si="178">SUM(F577:F583)</f>
        <v>49086</v>
      </c>
      <c r="G584" s="5">
        <f t="shared" si="177"/>
        <v>60012</v>
      </c>
    </row>
    <row r="585" spans="1:7" ht="12.75" customHeight="1">
      <c r="C585" s="210"/>
      <c r="D585" s="9"/>
      <c r="E585" s="10"/>
      <c r="F585" s="10"/>
      <c r="G585" s="23"/>
    </row>
    <row r="586" spans="1:7" ht="12.75" customHeight="1">
      <c r="B586" s="209">
        <v>73</v>
      </c>
      <c r="C586" s="211" t="s">
        <v>110</v>
      </c>
      <c r="D586" s="9"/>
      <c r="E586" s="10"/>
      <c r="F586" s="10"/>
      <c r="G586" s="23"/>
    </row>
    <row r="587" spans="1:7" ht="15" customHeight="1">
      <c r="B587" s="209" t="s">
        <v>111</v>
      </c>
      <c r="C587" s="210" t="s">
        <v>16</v>
      </c>
      <c r="D587" s="10">
        <v>34979</v>
      </c>
      <c r="E587" s="10">
        <v>63513</v>
      </c>
      <c r="F587" s="10">
        <v>63513</v>
      </c>
      <c r="G587" s="10">
        <v>71735</v>
      </c>
    </row>
    <row r="588" spans="1:7" s="85" customFormat="1" ht="15" customHeight="1">
      <c r="A588" s="166"/>
      <c r="B588" s="128" t="s">
        <v>168</v>
      </c>
      <c r="C588" s="116" t="s">
        <v>75</v>
      </c>
      <c r="D588" s="10">
        <v>9522</v>
      </c>
      <c r="E588" s="10">
        <v>7206</v>
      </c>
      <c r="F588" s="10">
        <v>7206</v>
      </c>
      <c r="G588" s="10">
        <v>5626</v>
      </c>
    </row>
    <row r="589" spans="1:7" ht="15" customHeight="1">
      <c r="B589" s="209" t="s">
        <v>304</v>
      </c>
      <c r="C589" s="210" t="s">
        <v>234</v>
      </c>
      <c r="D589" s="10">
        <v>433</v>
      </c>
      <c r="E589" s="10">
        <v>1925</v>
      </c>
      <c r="F589" s="10">
        <v>1925</v>
      </c>
      <c r="G589" s="10">
        <v>1</v>
      </c>
    </row>
    <row r="590" spans="1:7" ht="15" customHeight="1">
      <c r="A590" s="166"/>
      <c r="B590" s="128" t="s">
        <v>305</v>
      </c>
      <c r="C590" s="116" t="s">
        <v>236</v>
      </c>
      <c r="D590" s="10">
        <v>22234</v>
      </c>
      <c r="E590" s="10">
        <v>8076</v>
      </c>
      <c r="F590" s="10">
        <v>8076</v>
      </c>
      <c r="G590" s="10">
        <v>9558</v>
      </c>
    </row>
    <row r="591" spans="1:7" ht="15" customHeight="1">
      <c r="A591" s="166"/>
      <c r="B591" s="128" t="s">
        <v>565</v>
      </c>
      <c r="C591" s="116" t="s">
        <v>246</v>
      </c>
      <c r="D591" s="9">
        <v>0</v>
      </c>
      <c r="E591" s="10">
        <v>65</v>
      </c>
      <c r="F591" s="10">
        <v>65</v>
      </c>
      <c r="G591" s="10">
        <v>65</v>
      </c>
    </row>
    <row r="592" spans="1:7" ht="15" customHeight="1">
      <c r="B592" s="209" t="s">
        <v>566</v>
      </c>
      <c r="C592" s="210" t="s">
        <v>361</v>
      </c>
      <c r="D592" s="9">
        <v>0</v>
      </c>
      <c r="E592" s="10">
        <v>40</v>
      </c>
      <c r="F592" s="10">
        <v>40</v>
      </c>
      <c r="G592" s="10">
        <v>40</v>
      </c>
    </row>
    <row r="593" spans="1:7" ht="15" customHeight="1">
      <c r="A593" s="166"/>
      <c r="B593" s="128" t="s">
        <v>306</v>
      </c>
      <c r="C593" s="115" t="s">
        <v>251</v>
      </c>
      <c r="D593" s="26">
        <v>413</v>
      </c>
      <c r="E593" s="10">
        <v>308</v>
      </c>
      <c r="F593" s="10">
        <v>308</v>
      </c>
      <c r="G593" s="10">
        <v>308</v>
      </c>
    </row>
    <row r="594" spans="1:7" ht="12.75" customHeight="1">
      <c r="A594" s="166" t="s">
        <v>5</v>
      </c>
      <c r="B594" s="128">
        <v>73</v>
      </c>
      <c r="C594" s="116" t="s">
        <v>110</v>
      </c>
      <c r="D594" s="5">
        <f t="shared" ref="D594:G594" si="179">SUM(D587:D593)</f>
        <v>67581</v>
      </c>
      <c r="E594" s="5">
        <f t="shared" si="179"/>
        <v>81133</v>
      </c>
      <c r="F594" s="5">
        <f t="shared" ref="F594" si="180">SUM(F587:F593)</f>
        <v>81133</v>
      </c>
      <c r="G594" s="5">
        <f t="shared" si="179"/>
        <v>87333</v>
      </c>
    </row>
    <row r="595" spans="1:7" ht="11.1" customHeight="1">
      <c r="A595" s="166"/>
      <c r="B595" s="128"/>
      <c r="C595" s="116"/>
      <c r="D595" s="10"/>
      <c r="E595" s="10"/>
      <c r="F595" s="10"/>
      <c r="G595" s="10"/>
    </row>
    <row r="596" spans="1:7" ht="12.75" customHeight="1">
      <c r="A596" s="166"/>
      <c r="B596" s="128">
        <v>74</v>
      </c>
      <c r="C596" s="116" t="s">
        <v>123</v>
      </c>
      <c r="D596" s="10"/>
      <c r="E596" s="10"/>
      <c r="F596" s="10"/>
      <c r="G596" s="10"/>
    </row>
    <row r="597" spans="1:7" ht="15" customHeight="1">
      <c r="B597" s="209" t="s">
        <v>124</v>
      </c>
      <c r="C597" s="210" t="s">
        <v>16</v>
      </c>
      <c r="D597" s="10">
        <v>8482</v>
      </c>
      <c r="E597" s="10">
        <v>18141</v>
      </c>
      <c r="F597" s="10">
        <v>18141</v>
      </c>
      <c r="G597" s="10">
        <v>21693</v>
      </c>
    </row>
    <row r="598" spans="1:7" ht="15" customHeight="1">
      <c r="B598" s="209" t="s">
        <v>169</v>
      </c>
      <c r="C598" s="210" t="s">
        <v>75</v>
      </c>
      <c r="D598" s="10">
        <v>9249</v>
      </c>
      <c r="E598" s="10">
        <v>7997</v>
      </c>
      <c r="F598" s="10">
        <v>7997</v>
      </c>
      <c r="G598" s="10">
        <v>6893</v>
      </c>
    </row>
    <row r="599" spans="1:7" s="85" customFormat="1" ht="15" customHeight="1">
      <c r="A599" s="166"/>
      <c r="B599" s="128" t="s">
        <v>307</v>
      </c>
      <c r="C599" s="116" t="s">
        <v>234</v>
      </c>
      <c r="D599" s="10">
        <v>298</v>
      </c>
      <c r="E599" s="10">
        <v>550</v>
      </c>
      <c r="F599" s="10">
        <v>550</v>
      </c>
      <c r="G599" s="10">
        <v>1</v>
      </c>
    </row>
    <row r="600" spans="1:7" ht="15" customHeight="1">
      <c r="B600" s="209" t="s">
        <v>308</v>
      </c>
      <c r="C600" s="210" t="s">
        <v>236</v>
      </c>
      <c r="D600" s="10">
        <v>6801</v>
      </c>
      <c r="E600" s="10">
        <v>2703</v>
      </c>
      <c r="F600" s="10">
        <v>2703</v>
      </c>
      <c r="G600" s="10">
        <v>3331</v>
      </c>
    </row>
    <row r="601" spans="1:7" ht="15" customHeight="1">
      <c r="B601" s="209" t="s">
        <v>136</v>
      </c>
      <c r="C601" s="269" t="s">
        <v>688</v>
      </c>
      <c r="D601" s="10">
        <v>83</v>
      </c>
      <c r="E601" s="10">
        <v>83</v>
      </c>
      <c r="F601" s="10">
        <v>83</v>
      </c>
      <c r="G601" s="10">
        <v>83</v>
      </c>
    </row>
    <row r="602" spans="1:7">
      <c r="B602" s="209" t="s">
        <v>465</v>
      </c>
      <c r="C602" s="70" t="s">
        <v>230</v>
      </c>
      <c r="D602" s="10">
        <v>899</v>
      </c>
      <c r="E602" s="10">
        <v>900</v>
      </c>
      <c r="F602" s="10">
        <v>900</v>
      </c>
      <c r="G602" s="10">
        <v>900</v>
      </c>
    </row>
    <row r="603" spans="1:7" ht="12.75" customHeight="1">
      <c r="A603" s="170" t="s">
        <v>5</v>
      </c>
      <c r="B603" s="67">
        <v>74</v>
      </c>
      <c r="C603" s="68" t="s">
        <v>123</v>
      </c>
      <c r="D603" s="5">
        <f t="shared" ref="D603:G603" si="181">SUM(D597:D602)</f>
        <v>25812</v>
      </c>
      <c r="E603" s="5">
        <f t="shared" si="181"/>
        <v>30374</v>
      </c>
      <c r="F603" s="5">
        <f t="shared" si="181"/>
        <v>30374</v>
      </c>
      <c r="G603" s="5">
        <f t="shared" si="181"/>
        <v>32901</v>
      </c>
    </row>
    <row r="604" spans="1:7" ht="11.1" customHeight="1">
      <c r="C604" s="210"/>
      <c r="D604" s="10"/>
      <c r="E604" s="10"/>
      <c r="F604" s="10"/>
      <c r="G604" s="10"/>
    </row>
    <row r="605" spans="1:7" ht="12.75" customHeight="1">
      <c r="B605" s="209">
        <v>75</v>
      </c>
      <c r="C605" s="211" t="s">
        <v>141</v>
      </c>
      <c r="D605" s="10"/>
      <c r="E605" s="10"/>
      <c r="F605" s="10"/>
      <c r="G605" s="10"/>
    </row>
    <row r="606" spans="1:7" ht="15" customHeight="1">
      <c r="B606" s="209" t="s">
        <v>125</v>
      </c>
      <c r="C606" s="210" t="s">
        <v>16</v>
      </c>
      <c r="D606" s="10">
        <v>1132</v>
      </c>
      <c r="E606" s="10">
        <v>5137</v>
      </c>
      <c r="F606" s="10">
        <v>5137</v>
      </c>
      <c r="G606" s="10">
        <v>8524</v>
      </c>
    </row>
    <row r="607" spans="1:7" ht="15" customHeight="1">
      <c r="B607" s="209" t="s">
        <v>170</v>
      </c>
      <c r="C607" s="210" t="s">
        <v>75</v>
      </c>
      <c r="D607" s="10">
        <v>7748</v>
      </c>
      <c r="E607" s="10">
        <v>6503</v>
      </c>
      <c r="F607" s="10">
        <v>6503</v>
      </c>
      <c r="G607" s="10">
        <v>4914</v>
      </c>
    </row>
    <row r="608" spans="1:7" s="85" customFormat="1" ht="15" customHeight="1">
      <c r="A608" s="166"/>
      <c r="B608" s="128" t="s">
        <v>309</v>
      </c>
      <c r="C608" s="116" t="s">
        <v>234</v>
      </c>
      <c r="D608" s="9">
        <v>0</v>
      </c>
      <c r="E608" s="10">
        <v>156</v>
      </c>
      <c r="F608" s="10">
        <v>156</v>
      </c>
      <c r="G608" s="10">
        <v>1</v>
      </c>
    </row>
    <row r="609" spans="1:7" ht="15" customHeight="1">
      <c r="B609" s="209" t="s">
        <v>310</v>
      </c>
      <c r="C609" s="210" t="s">
        <v>236</v>
      </c>
      <c r="D609" s="10">
        <v>856</v>
      </c>
      <c r="E609" s="10">
        <v>825</v>
      </c>
      <c r="F609" s="10">
        <v>825</v>
      </c>
      <c r="G609" s="10">
        <v>1416</v>
      </c>
    </row>
    <row r="610" spans="1:7" ht="15" customHeight="1">
      <c r="B610" s="209" t="s">
        <v>137</v>
      </c>
      <c r="C610" s="269" t="s">
        <v>688</v>
      </c>
      <c r="D610" s="12">
        <v>83</v>
      </c>
      <c r="E610" s="12">
        <v>83</v>
      </c>
      <c r="F610" s="12">
        <v>83</v>
      </c>
      <c r="G610" s="12">
        <v>83</v>
      </c>
    </row>
    <row r="611" spans="1:7" ht="12.75" customHeight="1">
      <c r="A611" s="166" t="s">
        <v>5</v>
      </c>
      <c r="B611" s="128">
        <v>75</v>
      </c>
      <c r="C611" s="116" t="s">
        <v>141</v>
      </c>
      <c r="D611" s="12">
        <f t="shared" ref="D611:G611" si="182">SUM(D606:D610)</f>
        <v>9819</v>
      </c>
      <c r="E611" s="12">
        <f t="shared" si="182"/>
        <v>12704</v>
      </c>
      <c r="F611" s="12">
        <f t="shared" ref="F611" si="183">SUM(F606:F610)</f>
        <v>12704</v>
      </c>
      <c r="G611" s="12">
        <f t="shared" si="182"/>
        <v>14938</v>
      </c>
    </row>
    <row r="612" spans="1:7" ht="11.1" customHeight="1">
      <c r="A612" s="166"/>
      <c r="B612" s="128"/>
      <c r="C612" s="116"/>
      <c r="D612" s="9"/>
      <c r="E612" s="9"/>
      <c r="F612" s="9"/>
      <c r="G612" s="10"/>
    </row>
    <row r="613" spans="1:7" ht="14.45" customHeight="1">
      <c r="B613" s="209">
        <v>76</v>
      </c>
      <c r="C613" s="211" t="s">
        <v>503</v>
      </c>
      <c r="D613" s="9"/>
      <c r="E613" s="9"/>
      <c r="F613" s="9"/>
      <c r="G613" s="10"/>
    </row>
    <row r="614" spans="1:7" ht="15" customHeight="1">
      <c r="B614" s="209" t="s">
        <v>133</v>
      </c>
      <c r="C614" s="210" t="s">
        <v>16</v>
      </c>
      <c r="D614" s="10">
        <v>3521</v>
      </c>
      <c r="E614" s="10">
        <v>8113</v>
      </c>
      <c r="F614" s="10">
        <v>8113</v>
      </c>
      <c r="G614" s="10">
        <v>10135</v>
      </c>
    </row>
    <row r="615" spans="1:7" ht="15" customHeight="1">
      <c r="B615" s="209" t="s">
        <v>171</v>
      </c>
      <c r="C615" s="210" t="s">
        <v>75</v>
      </c>
      <c r="D615" s="10">
        <v>4857</v>
      </c>
      <c r="E615" s="10">
        <v>4501</v>
      </c>
      <c r="F615" s="10">
        <v>4501</v>
      </c>
      <c r="G615" s="10">
        <v>3161</v>
      </c>
    </row>
    <row r="616" spans="1:7" ht="15" customHeight="1">
      <c r="B616" s="209" t="s">
        <v>311</v>
      </c>
      <c r="C616" s="210" t="s">
        <v>234</v>
      </c>
      <c r="D616" s="9">
        <v>0</v>
      </c>
      <c r="E616" s="10">
        <v>246</v>
      </c>
      <c r="F616" s="10">
        <v>246</v>
      </c>
      <c r="G616" s="10">
        <v>1</v>
      </c>
    </row>
    <row r="617" spans="1:7" ht="15" customHeight="1">
      <c r="B617" s="209" t="s">
        <v>312</v>
      </c>
      <c r="C617" s="210" t="s">
        <v>236</v>
      </c>
      <c r="D617" s="10">
        <v>2938</v>
      </c>
      <c r="E617" s="10">
        <v>1283</v>
      </c>
      <c r="F617" s="10">
        <v>1283</v>
      </c>
      <c r="G617" s="10">
        <v>1648</v>
      </c>
    </row>
    <row r="618" spans="1:7" ht="15" customHeight="1">
      <c r="A618" s="166"/>
      <c r="B618" s="128" t="s">
        <v>603</v>
      </c>
      <c r="C618" s="116" t="s">
        <v>688</v>
      </c>
      <c r="D618" s="11">
        <v>0</v>
      </c>
      <c r="E618" s="11">
        <v>0</v>
      </c>
      <c r="F618" s="11">
        <v>0</v>
      </c>
      <c r="G618" s="12">
        <v>83</v>
      </c>
    </row>
    <row r="619" spans="1:7" ht="14.45" customHeight="1">
      <c r="A619" s="166" t="s">
        <v>5</v>
      </c>
      <c r="B619" s="128">
        <v>76</v>
      </c>
      <c r="C619" s="116" t="s">
        <v>503</v>
      </c>
      <c r="D619" s="5">
        <f>SUM(D614:D618)</f>
        <v>11316</v>
      </c>
      <c r="E619" s="5">
        <f t="shared" ref="E619:G619" si="184">SUM(E614:E618)</f>
        <v>14143</v>
      </c>
      <c r="F619" s="5">
        <f t="shared" si="184"/>
        <v>14143</v>
      </c>
      <c r="G619" s="5">
        <f t="shared" si="184"/>
        <v>15028</v>
      </c>
    </row>
    <row r="620" spans="1:7" ht="11.1" customHeight="1">
      <c r="A620" s="166"/>
      <c r="B620" s="128"/>
      <c r="C620" s="116"/>
      <c r="D620" s="9"/>
      <c r="E620" s="10"/>
      <c r="F620" s="10"/>
      <c r="G620" s="10"/>
    </row>
    <row r="621" spans="1:7" ht="25.5" customHeight="1">
      <c r="A621" s="166"/>
      <c r="B621" s="128">
        <v>78</v>
      </c>
      <c r="C621" s="116" t="s">
        <v>145</v>
      </c>
      <c r="D621" s="9"/>
      <c r="E621" s="9"/>
      <c r="F621" s="9"/>
      <c r="G621" s="10"/>
    </row>
    <row r="622" spans="1:7">
      <c r="B622" s="209" t="s">
        <v>445</v>
      </c>
      <c r="C622" s="210" t="s">
        <v>316</v>
      </c>
      <c r="D622" s="9">
        <v>0</v>
      </c>
      <c r="E622" s="10">
        <v>2000</v>
      </c>
      <c r="F622" s="10">
        <v>2000</v>
      </c>
      <c r="G622" s="10">
        <v>2000</v>
      </c>
    </row>
    <row r="623" spans="1:7" ht="15" customHeight="1">
      <c r="B623" s="209" t="s">
        <v>335</v>
      </c>
      <c r="C623" s="210" t="s">
        <v>283</v>
      </c>
      <c r="D623" s="10">
        <v>40000</v>
      </c>
      <c r="E623" s="10">
        <v>42480</v>
      </c>
      <c r="F623" s="10">
        <f>42480-21240</f>
        <v>21240</v>
      </c>
      <c r="G623" s="10">
        <v>38361</v>
      </c>
    </row>
    <row r="624" spans="1:7" ht="25.5" customHeight="1">
      <c r="A624" s="167" t="s">
        <v>5</v>
      </c>
      <c r="B624" s="209">
        <v>78</v>
      </c>
      <c r="C624" s="211" t="s">
        <v>145</v>
      </c>
      <c r="D624" s="5">
        <f t="shared" ref="D624:G624" si="185">SUM(D622:D623)</f>
        <v>40000</v>
      </c>
      <c r="E624" s="5">
        <f t="shared" si="185"/>
        <v>44480</v>
      </c>
      <c r="F624" s="5">
        <f t="shared" ref="F624" si="186">SUM(F622:F623)</f>
        <v>23240</v>
      </c>
      <c r="G624" s="5">
        <f t="shared" si="185"/>
        <v>40361</v>
      </c>
    </row>
    <row r="625" spans="1:7" ht="9.75" customHeight="1">
      <c r="C625" s="210"/>
      <c r="D625" s="10"/>
      <c r="E625" s="10"/>
      <c r="F625" s="10"/>
      <c r="G625" s="10"/>
    </row>
    <row r="626" spans="1:7" s="182" customFormat="1" ht="15" customHeight="1">
      <c r="A626" s="180"/>
      <c r="B626" s="181">
        <v>80</v>
      </c>
      <c r="C626" s="182" t="s">
        <v>130</v>
      </c>
      <c r="D626" s="9"/>
      <c r="E626" s="10"/>
      <c r="F626" s="10"/>
      <c r="G626" s="10"/>
    </row>
    <row r="627" spans="1:7" s="182" customFormat="1">
      <c r="A627" s="180"/>
      <c r="B627" s="181" t="s">
        <v>315</v>
      </c>
      <c r="C627" s="183" t="s">
        <v>316</v>
      </c>
      <c r="D627" s="10">
        <v>6500</v>
      </c>
      <c r="E627" s="10">
        <v>6700</v>
      </c>
      <c r="F627" s="10">
        <v>6700</v>
      </c>
      <c r="G627" s="10">
        <v>6700</v>
      </c>
    </row>
    <row r="628" spans="1:7" s="182" customFormat="1" ht="15" customHeight="1">
      <c r="A628" s="180" t="s">
        <v>5</v>
      </c>
      <c r="B628" s="181">
        <v>80</v>
      </c>
      <c r="C628" s="182" t="s">
        <v>130</v>
      </c>
      <c r="D628" s="5">
        <f t="shared" ref="D628:G628" si="187">D627</f>
        <v>6500</v>
      </c>
      <c r="E628" s="5">
        <f t="shared" si="187"/>
        <v>6700</v>
      </c>
      <c r="F628" s="5">
        <f t="shared" si="187"/>
        <v>6700</v>
      </c>
      <c r="G628" s="5">
        <f t="shared" si="187"/>
        <v>6700</v>
      </c>
    </row>
    <row r="629" spans="1:7" s="182" customFormat="1" ht="11.25" customHeight="1">
      <c r="A629" s="180"/>
      <c r="B629" s="181"/>
      <c r="D629" s="9"/>
      <c r="E629" s="10"/>
      <c r="F629" s="10"/>
      <c r="G629" s="10"/>
    </row>
    <row r="630" spans="1:7" s="182" customFormat="1" ht="15" customHeight="1">
      <c r="A630" s="180"/>
      <c r="B630" s="181">
        <v>81</v>
      </c>
      <c r="C630" s="182" t="s">
        <v>519</v>
      </c>
      <c r="D630" s="9"/>
      <c r="E630" s="10"/>
      <c r="F630" s="10"/>
      <c r="G630" s="10"/>
    </row>
    <row r="631" spans="1:7" s="182" customFormat="1" ht="15" customHeight="1">
      <c r="A631" s="180"/>
      <c r="B631" s="181" t="s">
        <v>520</v>
      </c>
      <c r="C631" s="182" t="s">
        <v>251</v>
      </c>
      <c r="D631" s="9">
        <v>0</v>
      </c>
      <c r="E631" s="10">
        <v>600</v>
      </c>
      <c r="F631" s="10">
        <v>600</v>
      </c>
      <c r="G631" s="10">
        <v>600</v>
      </c>
    </row>
    <row r="632" spans="1:7" s="182" customFormat="1" ht="15" customHeight="1">
      <c r="A632" s="180"/>
      <c r="B632" s="181">
        <v>81</v>
      </c>
      <c r="C632" s="182" t="s">
        <v>519</v>
      </c>
      <c r="D632" s="4">
        <f t="shared" ref="D632:G632" si="188">D631</f>
        <v>0</v>
      </c>
      <c r="E632" s="5">
        <f t="shared" si="188"/>
        <v>600</v>
      </c>
      <c r="F632" s="5">
        <f t="shared" ref="F632" si="189">F631</f>
        <v>600</v>
      </c>
      <c r="G632" s="5">
        <f t="shared" si="188"/>
        <v>600</v>
      </c>
    </row>
    <row r="633" spans="1:7" s="85" customFormat="1" ht="12.75" customHeight="1">
      <c r="A633" s="166" t="s">
        <v>5</v>
      </c>
      <c r="B633" s="156">
        <v>3.1030000000000002</v>
      </c>
      <c r="C633" s="124" t="s">
        <v>45</v>
      </c>
      <c r="D633" s="12">
        <f>D552+D542+D532+D521+D510+D562+D574+D584+D594+D603+D611+D619+D494+D624+D498+D628+D632</f>
        <v>733676</v>
      </c>
      <c r="E633" s="12">
        <f t="shared" ref="E633:G633" si="190">E552+E542+E532+E521+E510+E562+E574+E584+E594+E603+E611+E619+E494+E624+E498+E628+E632</f>
        <v>906814</v>
      </c>
      <c r="F633" s="12">
        <f t="shared" si="190"/>
        <v>843355</v>
      </c>
      <c r="G633" s="12">
        <f t="shared" si="190"/>
        <v>1052062</v>
      </c>
    </row>
    <row r="634" spans="1:7" ht="13.5" customHeight="1">
      <c r="B634" s="80"/>
      <c r="C634" s="49"/>
      <c r="D634" s="214"/>
      <c r="E634" s="10"/>
      <c r="F634" s="10"/>
      <c r="G634" s="10"/>
    </row>
    <row r="635" spans="1:7" ht="15" customHeight="1">
      <c r="B635" s="80">
        <v>3.7890000000000001</v>
      </c>
      <c r="C635" s="75" t="s">
        <v>215</v>
      </c>
      <c r="D635" s="214"/>
      <c r="E635" s="10"/>
      <c r="F635" s="10"/>
      <c r="G635" s="10"/>
    </row>
    <row r="636" spans="1:7" ht="15" customHeight="1">
      <c r="B636" s="209">
        <v>29</v>
      </c>
      <c r="C636" s="210" t="s">
        <v>127</v>
      </c>
      <c r="D636" s="26"/>
      <c r="E636" s="26"/>
      <c r="F636" s="26"/>
      <c r="G636" s="38"/>
    </row>
    <row r="637" spans="1:7" ht="25.5">
      <c r="A637" s="166"/>
      <c r="B637" s="129" t="s">
        <v>216</v>
      </c>
      <c r="C637" s="115" t="s">
        <v>214</v>
      </c>
      <c r="D637" s="20">
        <v>0</v>
      </c>
      <c r="E637" s="31">
        <v>1</v>
      </c>
      <c r="F637" s="31">
        <v>1</v>
      </c>
      <c r="G637" s="20">
        <v>0</v>
      </c>
    </row>
    <row r="638" spans="1:7" ht="25.5">
      <c r="A638" s="166"/>
      <c r="B638" s="129" t="s">
        <v>223</v>
      </c>
      <c r="C638" s="115" t="s">
        <v>446</v>
      </c>
      <c r="D638" s="20">
        <v>0</v>
      </c>
      <c r="E638" s="31">
        <v>7094</v>
      </c>
      <c r="F638" s="31">
        <v>7094</v>
      </c>
      <c r="G638" s="28">
        <v>0</v>
      </c>
    </row>
    <row r="639" spans="1:7" ht="25.5">
      <c r="A639" s="166"/>
      <c r="B639" s="129" t="s">
        <v>224</v>
      </c>
      <c r="C639" s="115" t="s">
        <v>447</v>
      </c>
      <c r="D639" s="20">
        <v>0</v>
      </c>
      <c r="E639" s="26">
        <v>1576</v>
      </c>
      <c r="F639" s="26">
        <v>1576</v>
      </c>
      <c r="G639" s="20">
        <v>0</v>
      </c>
    </row>
    <row r="640" spans="1:7">
      <c r="A640" s="166"/>
      <c r="B640" s="129"/>
      <c r="C640" s="115"/>
      <c r="D640" s="20"/>
      <c r="E640" s="26"/>
      <c r="F640" s="26"/>
      <c r="G640" s="26"/>
    </row>
    <row r="641" spans="1:7" s="85" customFormat="1" ht="25.5">
      <c r="A641" s="166"/>
      <c r="B641" s="129">
        <v>55</v>
      </c>
      <c r="C641" s="70" t="s">
        <v>572</v>
      </c>
      <c r="D641" s="20"/>
      <c r="E641" s="26"/>
      <c r="F641" s="26"/>
      <c r="G641" s="26"/>
    </row>
    <row r="642" spans="1:7" s="85" customFormat="1">
      <c r="A642" s="166"/>
      <c r="B642" s="129" t="s">
        <v>573</v>
      </c>
      <c r="C642" s="115" t="s">
        <v>251</v>
      </c>
      <c r="D642" s="20">
        <v>0</v>
      </c>
      <c r="E642" s="20">
        <v>0</v>
      </c>
      <c r="F642" s="20">
        <v>0</v>
      </c>
      <c r="G642" s="84">
        <v>24651</v>
      </c>
    </row>
    <row r="643" spans="1:7" s="85" customFormat="1" ht="25.5">
      <c r="A643" s="170" t="s">
        <v>5</v>
      </c>
      <c r="B643" s="165">
        <v>55</v>
      </c>
      <c r="C643" s="212" t="s">
        <v>572</v>
      </c>
      <c r="D643" s="22">
        <f>D642</f>
        <v>0</v>
      </c>
      <c r="E643" s="22">
        <f t="shared" ref="E643" si="191">E642</f>
        <v>0</v>
      </c>
      <c r="F643" s="22">
        <f t="shared" ref="F643" si="192">F642</f>
        <v>0</v>
      </c>
      <c r="G643" s="29">
        <f t="shared" ref="G643" si="193">G642</f>
        <v>24651</v>
      </c>
    </row>
    <row r="644" spans="1:7" s="85" customFormat="1">
      <c r="A644" s="166"/>
      <c r="B644" s="129"/>
      <c r="C644" s="115"/>
      <c r="D644" s="20"/>
      <c r="E644" s="26"/>
      <c r="F644" s="26"/>
      <c r="G644" s="26"/>
    </row>
    <row r="645" spans="1:7" s="85" customFormat="1" ht="25.5">
      <c r="A645" s="166"/>
      <c r="B645" s="129">
        <v>56</v>
      </c>
      <c r="C645" s="70" t="s">
        <v>574</v>
      </c>
      <c r="D645" s="20"/>
      <c r="E645" s="26"/>
      <c r="F645" s="26"/>
      <c r="G645" s="26"/>
    </row>
    <row r="646" spans="1:7" s="85" customFormat="1">
      <c r="A646" s="166"/>
      <c r="B646" s="129" t="s">
        <v>575</v>
      </c>
      <c r="C646" s="115" t="s">
        <v>251</v>
      </c>
      <c r="D646" s="20">
        <v>0</v>
      </c>
      <c r="E646" s="20">
        <v>0</v>
      </c>
      <c r="F646" s="20">
        <v>0</v>
      </c>
      <c r="G646" s="84">
        <v>2258</v>
      </c>
    </row>
    <row r="647" spans="1:7" s="85" customFormat="1" ht="25.5">
      <c r="A647" s="166" t="s">
        <v>5</v>
      </c>
      <c r="B647" s="129">
        <v>56</v>
      </c>
      <c r="C647" s="70" t="s">
        <v>574</v>
      </c>
      <c r="D647" s="22">
        <f>D646</f>
        <v>0</v>
      </c>
      <c r="E647" s="22">
        <f t="shared" ref="E647" si="194">E646</f>
        <v>0</v>
      </c>
      <c r="F647" s="22">
        <f t="shared" ref="F647" si="195">F646</f>
        <v>0</v>
      </c>
      <c r="G647" s="29">
        <f t="shared" ref="G647" si="196">G646</f>
        <v>2258</v>
      </c>
    </row>
    <row r="648" spans="1:7" ht="15" customHeight="1">
      <c r="A648" s="166" t="s">
        <v>5</v>
      </c>
      <c r="B648" s="128">
        <v>29</v>
      </c>
      <c r="C648" s="116" t="s">
        <v>127</v>
      </c>
      <c r="D648" s="21">
        <f t="shared" ref="D648:G648" si="197">SUM(D637:D639)+D643+D647</f>
        <v>0</v>
      </c>
      <c r="E648" s="27">
        <f t="shared" si="197"/>
        <v>8671</v>
      </c>
      <c r="F648" s="27">
        <f t="shared" si="197"/>
        <v>8671</v>
      </c>
      <c r="G648" s="27">
        <f t="shared" si="197"/>
        <v>26909</v>
      </c>
    </row>
    <row r="649" spans="1:7" ht="15" customHeight="1">
      <c r="A649" s="166" t="s">
        <v>5</v>
      </c>
      <c r="B649" s="156">
        <v>3.7890000000000001</v>
      </c>
      <c r="C649" s="155" t="s">
        <v>215</v>
      </c>
      <c r="D649" s="22">
        <f t="shared" ref="D649:G649" si="198">D648</f>
        <v>0</v>
      </c>
      <c r="E649" s="29">
        <f t="shared" si="198"/>
        <v>8671</v>
      </c>
      <c r="F649" s="29">
        <f t="shared" ref="F649" si="199">F648</f>
        <v>8671</v>
      </c>
      <c r="G649" s="29">
        <f t="shared" si="198"/>
        <v>26909</v>
      </c>
    </row>
    <row r="650" spans="1:7" ht="9.75" customHeight="1">
      <c r="A650" s="166"/>
      <c r="B650" s="156"/>
      <c r="C650" s="124"/>
      <c r="D650" s="10"/>
      <c r="E650" s="10"/>
      <c r="F650" s="10"/>
      <c r="G650" s="10"/>
    </row>
    <row r="651" spans="1:7" ht="15" customHeight="1">
      <c r="A651" s="166"/>
      <c r="B651" s="156">
        <v>3.7959999999999998</v>
      </c>
      <c r="C651" s="155" t="s">
        <v>218</v>
      </c>
      <c r="D651" s="10"/>
      <c r="E651" s="10"/>
      <c r="F651" s="10"/>
      <c r="G651" s="10"/>
    </row>
    <row r="652" spans="1:7" ht="15" customHeight="1">
      <c r="A652" s="166"/>
      <c r="B652" s="128">
        <v>29</v>
      </c>
      <c r="C652" s="116" t="s">
        <v>127</v>
      </c>
      <c r="D652" s="26"/>
      <c r="E652" s="26"/>
      <c r="F652" s="26"/>
      <c r="G652" s="38"/>
    </row>
    <row r="653" spans="1:7" ht="25.5">
      <c r="A653" s="166"/>
      <c r="B653" s="129" t="s">
        <v>219</v>
      </c>
      <c r="C653" s="115" t="s">
        <v>505</v>
      </c>
      <c r="D653" s="20">
        <v>0</v>
      </c>
      <c r="E653" s="31">
        <v>1</v>
      </c>
      <c r="F653" s="31">
        <v>1</v>
      </c>
      <c r="G653" s="28">
        <v>0</v>
      </c>
    </row>
    <row r="654" spans="1:7" ht="25.5">
      <c r="B654" s="63" t="s">
        <v>223</v>
      </c>
      <c r="C654" s="70" t="s">
        <v>504</v>
      </c>
      <c r="D654" s="20">
        <v>0</v>
      </c>
      <c r="E654" s="31">
        <v>32761</v>
      </c>
      <c r="F654" s="31">
        <f>32761-32368</f>
        <v>393</v>
      </c>
      <c r="G654" s="20">
        <v>0</v>
      </c>
    </row>
    <row r="655" spans="1:7" ht="25.5">
      <c r="A655" s="166"/>
      <c r="B655" s="129" t="s">
        <v>224</v>
      </c>
      <c r="C655" s="115" t="s">
        <v>483</v>
      </c>
      <c r="D655" s="20">
        <v>0</v>
      </c>
      <c r="E655" s="26">
        <v>7280</v>
      </c>
      <c r="F655" s="26">
        <v>7280</v>
      </c>
      <c r="G655" s="20">
        <v>0</v>
      </c>
    </row>
    <row r="656" spans="1:7">
      <c r="A656" s="166"/>
      <c r="B656" s="129"/>
      <c r="C656" s="115"/>
      <c r="D656" s="20"/>
      <c r="E656" s="26"/>
      <c r="F656" s="26"/>
      <c r="G656" s="26"/>
    </row>
    <row r="657" spans="1:7" s="85" customFormat="1" ht="25.5">
      <c r="A657" s="166"/>
      <c r="B657" s="129">
        <v>55</v>
      </c>
      <c r="C657" s="70" t="s">
        <v>572</v>
      </c>
      <c r="D657" s="20"/>
      <c r="E657" s="26"/>
      <c r="F657" s="26"/>
      <c r="G657" s="26"/>
    </row>
    <row r="658" spans="1:7" s="85" customFormat="1">
      <c r="A658" s="166"/>
      <c r="B658" s="129" t="s">
        <v>573</v>
      </c>
      <c r="C658" s="115" t="s">
        <v>251</v>
      </c>
      <c r="D658" s="20">
        <v>0</v>
      </c>
      <c r="E658" s="20">
        <v>0</v>
      </c>
      <c r="F658" s="20">
        <v>0</v>
      </c>
      <c r="G658" s="84">
        <v>13930</v>
      </c>
    </row>
    <row r="659" spans="1:7" s="85" customFormat="1" ht="25.5">
      <c r="A659" s="166" t="s">
        <v>5</v>
      </c>
      <c r="B659" s="129">
        <v>55</v>
      </c>
      <c r="C659" s="70" t="s">
        <v>572</v>
      </c>
      <c r="D659" s="22">
        <f>D658</f>
        <v>0</v>
      </c>
      <c r="E659" s="22">
        <f t="shared" ref="E659" si="200">E658</f>
        <v>0</v>
      </c>
      <c r="F659" s="22">
        <f t="shared" ref="F659" si="201">F658</f>
        <v>0</v>
      </c>
      <c r="G659" s="29">
        <f t="shared" ref="G659" si="202">G658</f>
        <v>13930</v>
      </c>
    </row>
    <row r="660" spans="1:7" s="85" customFormat="1">
      <c r="A660" s="166"/>
      <c r="B660" s="129"/>
      <c r="C660" s="115"/>
      <c r="D660" s="20"/>
      <c r="E660" s="26"/>
      <c r="F660" s="26"/>
      <c r="G660" s="26"/>
    </row>
    <row r="661" spans="1:7" s="85" customFormat="1" ht="25.5">
      <c r="A661" s="166"/>
      <c r="B661" s="129">
        <v>56</v>
      </c>
      <c r="C661" s="70" t="s">
        <v>574</v>
      </c>
      <c r="D661" s="20"/>
      <c r="E661" s="26"/>
      <c r="F661" s="26"/>
      <c r="G661" s="26"/>
    </row>
    <row r="662" spans="1:7" s="85" customFormat="1">
      <c r="A662" s="166"/>
      <c r="B662" s="129" t="s">
        <v>575</v>
      </c>
      <c r="C662" s="115" t="s">
        <v>251</v>
      </c>
      <c r="D662" s="20">
        <v>0</v>
      </c>
      <c r="E662" s="20">
        <v>0</v>
      </c>
      <c r="F662" s="20">
        <v>0</v>
      </c>
      <c r="G662" s="84">
        <v>1278</v>
      </c>
    </row>
    <row r="663" spans="1:7" s="85" customFormat="1" ht="25.5">
      <c r="A663" s="166" t="s">
        <v>5</v>
      </c>
      <c r="B663" s="129">
        <v>56</v>
      </c>
      <c r="C663" s="115" t="s">
        <v>574</v>
      </c>
      <c r="D663" s="22">
        <f>D662</f>
        <v>0</v>
      </c>
      <c r="E663" s="22">
        <f t="shared" ref="E663" si="203">E662</f>
        <v>0</v>
      </c>
      <c r="F663" s="22">
        <f t="shared" ref="F663" si="204">F662</f>
        <v>0</v>
      </c>
      <c r="G663" s="29">
        <f t="shared" ref="G663" si="205">G662</f>
        <v>1278</v>
      </c>
    </row>
    <row r="664" spans="1:7" ht="15" customHeight="1">
      <c r="A664" s="166" t="s">
        <v>5</v>
      </c>
      <c r="B664" s="128">
        <v>29</v>
      </c>
      <c r="C664" s="116" t="s">
        <v>127</v>
      </c>
      <c r="D664" s="22">
        <f t="shared" ref="D664:G664" si="206">SUM(D653:D655)+D659+D663</f>
        <v>0</v>
      </c>
      <c r="E664" s="29">
        <f t="shared" si="206"/>
        <v>40042</v>
      </c>
      <c r="F664" s="29">
        <f t="shared" si="206"/>
        <v>7674</v>
      </c>
      <c r="G664" s="29">
        <f t="shared" si="206"/>
        <v>15208</v>
      </c>
    </row>
    <row r="665" spans="1:7" ht="9" customHeight="1">
      <c r="A665" s="166"/>
      <c r="B665" s="157"/>
      <c r="C665" s="116"/>
      <c r="D665" s="20"/>
      <c r="E665" s="20"/>
      <c r="F665" s="20"/>
      <c r="G665" s="26"/>
    </row>
    <row r="666" spans="1:7" ht="15" customHeight="1">
      <c r="A666" s="171"/>
      <c r="B666" s="128">
        <v>67</v>
      </c>
      <c r="C666" s="116" t="s">
        <v>140</v>
      </c>
      <c r="D666" s="20"/>
      <c r="E666" s="20"/>
      <c r="F666" s="20"/>
      <c r="G666" s="26"/>
    </row>
    <row r="667" spans="1:7" ht="15" customHeight="1">
      <c r="A667" s="166"/>
      <c r="B667" s="157" t="s">
        <v>51</v>
      </c>
      <c r="C667" s="116" t="s">
        <v>478</v>
      </c>
      <c r="D667" s="27">
        <f>801-1</f>
        <v>800</v>
      </c>
      <c r="E667" s="27">
        <v>900</v>
      </c>
      <c r="F667" s="27">
        <v>900</v>
      </c>
      <c r="G667" s="26">
        <v>900</v>
      </c>
    </row>
    <row r="668" spans="1:7" ht="15" customHeight="1">
      <c r="A668" s="167" t="s">
        <v>5</v>
      </c>
      <c r="B668" s="81">
        <v>67</v>
      </c>
      <c r="C668" s="211" t="s">
        <v>140</v>
      </c>
      <c r="D668" s="29">
        <f>SUM(D667)</f>
        <v>800</v>
      </c>
      <c r="E668" s="29">
        <f t="shared" ref="E668:G668" si="207">SUM(E667)</f>
        <v>900</v>
      </c>
      <c r="F668" s="29">
        <f t="shared" si="207"/>
        <v>900</v>
      </c>
      <c r="G668" s="29">
        <f t="shared" si="207"/>
        <v>900</v>
      </c>
    </row>
    <row r="669" spans="1:7" ht="15" customHeight="1">
      <c r="A669" s="167" t="s">
        <v>5</v>
      </c>
      <c r="B669" s="80">
        <v>3.7959999999999998</v>
      </c>
      <c r="C669" s="75" t="s">
        <v>218</v>
      </c>
      <c r="D669" s="5">
        <f>D664+D668</f>
        <v>800</v>
      </c>
      <c r="E669" s="5">
        <f t="shared" ref="E669:G669" si="208">E664+E668</f>
        <v>40942</v>
      </c>
      <c r="F669" s="5">
        <f t="shared" si="208"/>
        <v>8574</v>
      </c>
      <c r="G669" s="5">
        <f t="shared" si="208"/>
        <v>16108</v>
      </c>
    </row>
    <row r="670" spans="1:7" s="85" customFormat="1" ht="15" customHeight="1">
      <c r="A670" s="166" t="s">
        <v>5</v>
      </c>
      <c r="B670" s="129">
        <v>3</v>
      </c>
      <c r="C670" s="116" t="s">
        <v>44</v>
      </c>
      <c r="D670" s="5">
        <f t="shared" ref="D670:G670" si="209">D633+D649+D669+D479+D468</f>
        <v>776086</v>
      </c>
      <c r="E670" s="5">
        <f t="shared" si="209"/>
        <v>998792</v>
      </c>
      <c r="F670" s="5">
        <f t="shared" si="209"/>
        <v>902965</v>
      </c>
      <c r="G670" s="5">
        <f t="shared" si="209"/>
        <v>1143837</v>
      </c>
    </row>
    <row r="671" spans="1:7" ht="13.5" customHeight="1">
      <c r="B671" s="63"/>
      <c r="C671" s="210"/>
      <c r="D671" s="197"/>
      <c r="E671" s="38"/>
      <c r="F671" s="38"/>
      <c r="G671" s="38"/>
    </row>
    <row r="672" spans="1:7" ht="14.1" customHeight="1">
      <c r="B672" s="63">
        <v>4</v>
      </c>
      <c r="C672" s="210" t="s">
        <v>58</v>
      </c>
      <c r="D672" s="197"/>
      <c r="E672" s="38"/>
      <c r="F672" s="38"/>
      <c r="G672" s="55"/>
    </row>
    <row r="673" spans="1:7" ht="14.1" customHeight="1">
      <c r="B673" s="80">
        <v>4.2</v>
      </c>
      <c r="C673" s="49" t="s">
        <v>59</v>
      </c>
      <c r="D673" s="38"/>
      <c r="E673" s="38"/>
      <c r="F673" s="38"/>
      <c r="G673" s="55"/>
    </row>
    <row r="674" spans="1:7" ht="14.1" customHeight="1">
      <c r="B674" s="209">
        <v>29</v>
      </c>
      <c r="C674" s="210" t="s">
        <v>127</v>
      </c>
      <c r="D674" s="26"/>
      <c r="E674" s="9"/>
      <c r="F674" s="10"/>
      <c r="G674" s="9"/>
    </row>
    <row r="675" spans="1:7" ht="14.1" customHeight="1">
      <c r="B675" s="209">
        <v>70</v>
      </c>
      <c r="C675" s="210" t="s">
        <v>129</v>
      </c>
      <c r="D675" s="26"/>
      <c r="E675" s="9"/>
      <c r="F675" s="10"/>
      <c r="G675" s="9"/>
    </row>
    <row r="676" spans="1:7" ht="25.5">
      <c r="A676" s="86"/>
      <c r="B676" s="72" t="s">
        <v>225</v>
      </c>
      <c r="C676" s="73" t="s">
        <v>226</v>
      </c>
      <c r="D676" s="26">
        <v>1774</v>
      </c>
      <c r="E676" s="31">
        <v>2808</v>
      </c>
      <c r="F676" s="31">
        <v>2808</v>
      </c>
      <c r="G676" s="9">
        <v>0</v>
      </c>
    </row>
    <row r="677" spans="1:7" ht="14.1" customHeight="1">
      <c r="A677" s="86"/>
      <c r="B677" s="72" t="s">
        <v>227</v>
      </c>
      <c r="C677" s="73" t="s">
        <v>228</v>
      </c>
      <c r="D677" s="26">
        <v>95</v>
      </c>
      <c r="E677" s="26">
        <v>125</v>
      </c>
      <c r="F677" s="26">
        <v>125</v>
      </c>
      <c r="G677" s="9">
        <v>0</v>
      </c>
    </row>
    <row r="678" spans="1:7" ht="14.1" customHeight="1">
      <c r="A678" s="167" t="s">
        <v>5</v>
      </c>
      <c r="B678" s="209">
        <v>70</v>
      </c>
      <c r="C678" s="210" t="s">
        <v>129</v>
      </c>
      <c r="D678" s="29">
        <f t="shared" ref="D678:G678" si="210">SUM(D676:D677)</f>
        <v>1869</v>
      </c>
      <c r="E678" s="29">
        <f t="shared" si="210"/>
        <v>2933</v>
      </c>
      <c r="F678" s="29">
        <f t="shared" ref="F678" si="211">SUM(F676:F677)</f>
        <v>2933</v>
      </c>
      <c r="G678" s="22">
        <f t="shared" si="210"/>
        <v>0</v>
      </c>
    </row>
    <row r="679" spans="1:7" ht="14.1" customHeight="1">
      <c r="C679" s="210"/>
      <c r="D679" s="145"/>
      <c r="E679" s="145"/>
      <c r="F679" s="145"/>
      <c r="G679" s="145"/>
    </row>
    <row r="680" spans="1:7" s="85" customFormat="1" ht="16.5" customHeight="1">
      <c r="A680" s="166"/>
      <c r="B680" s="128">
        <v>59</v>
      </c>
      <c r="C680" s="73" t="s">
        <v>226</v>
      </c>
      <c r="D680" s="26"/>
      <c r="E680" s="26"/>
      <c r="F680" s="26"/>
      <c r="G680" s="26"/>
    </row>
    <row r="681" spans="1:7" s="127" customFormat="1" ht="14.1" customHeight="1">
      <c r="A681" s="166"/>
      <c r="B681" s="128" t="s">
        <v>578</v>
      </c>
      <c r="C681" s="116" t="s">
        <v>251</v>
      </c>
      <c r="D681" s="21">
        <v>0</v>
      </c>
      <c r="E681" s="21">
        <v>0</v>
      </c>
      <c r="F681" s="21">
        <v>0</v>
      </c>
      <c r="G681" s="12">
        <v>592</v>
      </c>
    </row>
    <row r="682" spans="1:7" s="85" customFormat="1" ht="15" customHeight="1">
      <c r="A682" s="170" t="s">
        <v>5</v>
      </c>
      <c r="B682" s="67">
        <v>59</v>
      </c>
      <c r="C682" s="188" t="s">
        <v>226</v>
      </c>
      <c r="D682" s="21">
        <f>D681</f>
        <v>0</v>
      </c>
      <c r="E682" s="21">
        <f t="shared" ref="E682:G682" si="212">E681</f>
        <v>0</v>
      </c>
      <c r="F682" s="21">
        <f t="shared" si="212"/>
        <v>0</v>
      </c>
      <c r="G682" s="27">
        <f t="shared" si="212"/>
        <v>592</v>
      </c>
    </row>
    <row r="683" spans="1:7" s="85" customFormat="1" ht="14.1" customHeight="1">
      <c r="A683" s="166"/>
      <c r="B683" s="128"/>
      <c r="C683" s="116"/>
      <c r="D683" s="26"/>
      <c r="E683" s="26"/>
      <c r="F683" s="26"/>
      <c r="G683" s="26"/>
    </row>
    <row r="684" spans="1:7" s="85" customFormat="1" ht="14.1" customHeight="1">
      <c r="A684" s="166"/>
      <c r="B684" s="128"/>
      <c r="C684" s="116"/>
      <c r="D684" s="26"/>
      <c r="E684" s="26"/>
      <c r="F684" s="26"/>
      <c r="G684" s="26"/>
    </row>
    <row r="685" spans="1:7" s="85" customFormat="1">
      <c r="A685" s="166"/>
      <c r="B685" s="128">
        <v>60</v>
      </c>
      <c r="C685" s="73" t="s">
        <v>228</v>
      </c>
      <c r="D685" s="26"/>
      <c r="E685" s="26"/>
      <c r="F685" s="26"/>
      <c r="G685" s="26"/>
    </row>
    <row r="686" spans="1:7" s="85" customFormat="1" ht="14.1" customHeight="1">
      <c r="A686" s="166"/>
      <c r="B686" s="128" t="s">
        <v>579</v>
      </c>
      <c r="C686" s="116" t="s">
        <v>251</v>
      </c>
      <c r="D686" s="20">
        <v>0</v>
      </c>
      <c r="E686" s="20">
        <v>0</v>
      </c>
      <c r="F686" s="20">
        <v>0</v>
      </c>
      <c r="G686" s="10">
        <v>70</v>
      </c>
    </row>
    <row r="687" spans="1:7" s="85" customFormat="1">
      <c r="A687" s="167" t="s">
        <v>5</v>
      </c>
      <c r="B687" s="128">
        <v>60</v>
      </c>
      <c r="C687" s="73" t="s">
        <v>228</v>
      </c>
      <c r="D687" s="22">
        <f>D686</f>
        <v>0</v>
      </c>
      <c r="E687" s="22">
        <f t="shared" ref="E687" si="213">E686</f>
        <v>0</v>
      </c>
      <c r="F687" s="22">
        <f t="shared" ref="F687" si="214">F686</f>
        <v>0</v>
      </c>
      <c r="G687" s="29">
        <f t="shared" ref="G687" si="215">G686</f>
        <v>70</v>
      </c>
    </row>
    <row r="688" spans="1:7" ht="14.1" customHeight="1">
      <c r="A688" s="167" t="s">
        <v>5</v>
      </c>
      <c r="B688" s="209">
        <v>29</v>
      </c>
      <c r="C688" s="210" t="s">
        <v>127</v>
      </c>
      <c r="D688" s="29">
        <f>D678+D682+D687</f>
        <v>1869</v>
      </c>
      <c r="E688" s="29">
        <f t="shared" ref="E688:G688" si="216">E678+E682+E687</f>
        <v>2933</v>
      </c>
      <c r="F688" s="29">
        <f t="shared" si="216"/>
        <v>2933</v>
      </c>
      <c r="G688" s="29">
        <f t="shared" si="216"/>
        <v>662</v>
      </c>
    </row>
    <row r="689" spans="1:7" ht="14.1" customHeight="1">
      <c r="A689" s="167" t="s">
        <v>5</v>
      </c>
      <c r="B689" s="80">
        <v>4.2</v>
      </c>
      <c r="C689" s="49" t="s">
        <v>59</v>
      </c>
      <c r="D689" s="12">
        <f>D688</f>
        <v>1869</v>
      </c>
      <c r="E689" s="12">
        <f t="shared" ref="E689:G689" si="217">E688</f>
        <v>2933</v>
      </c>
      <c r="F689" s="12">
        <f t="shared" si="217"/>
        <v>2933</v>
      </c>
      <c r="G689" s="12">
        <f t="shared" si="217"/>
        <v>662</v>
      </c>
    </row>
    <row r="690" spans="1:7" ht="7.5" customHeight="1">
      <c r="B690" s="80"/>
      <c r="C690" s="49"/>
      <c r="D690" s="10"/>
      <c r="E690" s="10"/>
      <c r="F690" s="10"/>
      <c r="G690" s="10"/>
    </row>
    <row r="691" spans="1:7" ht="14.1" customHeight="1">
      <c r="B691" s="80">
        <v>4.7889999999999997</v>
      </c>
      <c r="C691" s="75" t="s">
        <v>215</v>
      </c>
      <c r="D691" s="38"/>
      <c r="E691" s="38"/>
      <c r="F691" s="38"/>
      <c r="G691" s="55"/>
    </row>
    <row r="692" spans="1:7" ht="14.1" customHeight="1">
      <c r="B692" s="209">
        <v>29</v>
      </c>
      <c r="C692" s="210" t="s">
        <v>127</v>
      </c>
      <c r="D692" s="26"/>
      <c r="E692" s="9"/>
      <c r="F692" s="9"/>
      <c r="G692" s="9"/>
    </row>
    <row r="693" spans="1:7" s="85" customFormat="1" ht="25.5">
      <c r="A693" s="166"/>
      <c r="B693" s="128">
        <v>59</v>
      </c>
      <c r="C693" s="130" t="s">
        <v>226</v>
      </c>
      <c r="D693" s="26"/>
      <c r="E693" s="26"/>
      <c r="F693" s="26"/>
      <c r="G693" s="26"/>
    </row>
    <row r="694" spans="1:7" s="85" customFormat="1" ht="14.1" customHeight="1">
      <c r="A694" s="166"/>
      <c r="B694" s="128" t="s">
        <v>578</v>
      </c>
      <c r="C694" s="116" t="s">
        <v>251</v>
      </c>
      <c r="D694" s="20">
        <v>0</v>
      </c>
      <c r="E694" s="20">
        <v>0</v>
      </c>
      <c r="F694" s="20">
        <v>0</v>
      </c>
      <c r="G694" s="10">
        <v>170</v>
      </c>
    </row>
    <row r="695" spans="1:7" s="85" customFormat="1" ht="25.5">
      <c r="A695" s="167" t="s">
        <v>5</v>
      </c>
      <c r="B695" s="128">
        <v>59</v>
      </c>
      <c r="C695" s="73" t="s">
        <v>226</v>
      </c>
      <c r="D695" s="22">
        <f>D694</f>
        <v>0</v>
      </c>
      <c r="E695" s="22">
        <f t="shared" ref="E695" si="218">E694</f>
        <v>0</v>
      </c>
      <c r="F695" s="22">
        <f t="shared" ref="F695" si="219">F694</f>
        <v>0</v>
      </c>
      <c r="G695" s="29">
        <f t="shared" ref="G695" si="220">G694</f>
        <v>170</v>
      </c>
    </row>
    <row r="696" spans="1:7" s="85" customFormat="1" ht="14.1" customHeight="1">
      <c r="A696" s="166"/>
      <c r="B696" s="128"/>
      <c r="C696" s="116"/>
      <c r="D696" s="26"/>
      <c r="E696" s="26"/>
      <c r="F696" s="26"/>
      <c r="G696" s="26"/>
    </row>
    <row r="697" spans="1:7" s="85" customFormat="1">
      <c r="A697" s="166"/>
      <c r="B697" s="128">
        <v>60</v>
      </c>
      <c r="C697" s="73" t="s">
        <v>228</v>
      </c>
      <c r="D697" s="26"/>
      <c r="E697" s="26"/>
      <c r="F697" s="26"/>
      <c r="G697" s="26"/>
    </row>
    <row r="698" spans="1:7" s="85" customFormat="1" ht="14.1" customHeight="1">
      <c r="A698" s="166"/>
      <c r="B698" s="128" t="s">
        <v>579</v>
      </c>
      <c r="C698" s="116" t="s">
        <v>251</v>
      </c>
      <c r="D698" s="20">
        <v>0</v>
      </c>
      <c r="E698" s="20">
        <v>0</v>
      </c>
      <c r="F698" s="20">
        <v>0</v>
      </c>
      <c r="G698" s="10">
        <v>20</v>
      </c>
    </row>
    <row r="699" spans="1:7" s="85" customFormat="1">
      <c r="A699" s="167" t="s">
        <v>5</v>
      </c>
      <c r="B699" s="128">
        <v>60</v>
      </c>
      <c r="C699" s="73" t="s">
        <v>228</v>
      </c>
      <c r="D699" s="22">
        <f>D698</f>
        <v>0</v>
      </c>
      <c r="E699" s="22">
        <f t="shared" ref="E699" si="221">E698</f>
        <v>0</v>
      </c>
      <c r="F699" s="22">
        <f t="shared" ref="F699" si="222">F698</f>
        <v>0</v>
      </c>
      <c r="G699" s="29">
        <f t="shared" ref="G699" si="223">G698</f>
        <v>20</v>
      </c>
    </row>
    <row r="700" spans="1:7" s="85" customFormat="1">
      <c r="A700" s="167"/>
      <c r="B700" s="128"/>
      <c r="C700" s="73"/>
      <c r="D700" s="26"/>
      <c r="E700" s="26"/>
      <c r="F700" s="26"/>
      <c r="G700" s="26"/>
    </row>
    <row r="701" spans="1:7" ht="14.1" customHeight="1">
      <c r="B701" s="209">
        <v>70</v>
      </c>
      <c r="C701" s="210" t="s">
        <v>129</v>
      </c>
      <c r="D701" s="26"/>
      <c r="E701" s="9"/>
      <c r="F701" s="9"/>
      <c r="G701" s="9"/>
    </row>
    <row r="702" spans="1:7" ht="27" customHeight="1">
      <c r="B702" s="72" t="s">
        <v>225</v>
      </c>
      <c r="C702" s="73" t="s">
        <v>226</v>
      </c>
      <c r="D702" s="26">
        <v>248</v>
      </c>
      <c r="E702" s="26">
        <v>397</v>
      </c>
      <c r="F702" s="26">
        <v>397</v>
      </c>
      <c r="G702" s="9">
        <v>0</v>
      </c>
    </row>
    <row r="703" spans="1:7" ht="14.1" customHeight="1">
      <c r="B703" s="72" t="s">
        <v>227</v>
      </c>
      <c r="C703" s="73" t="s">
        <v>228</v>
      </c>
      <c r="D703" s="26">
        <v>8</v>
      </c>
      <c r="E703" s="26">
        <v>8</v>
      </c>
      <c r="F703" s="26">
        <v>8</v>
      </c>
      <c r="G703" s="9">
        <v>0</v>
      </c>
    </row>
    <row r="704" spans="1:7" ht="14.1" customHeight="1">
      <c r="A704" s="167" t="s">
        <v>5</v>
      </c>
      <c r="B704" s="209">
        <v>70</v>
      </c>
      <c r="C704" s="210" t="s">
        <v>129</v>
      </c>
      <c r="D704" s="5">
        <f>SUM(D702:D703)</f>
        <v>256</v>
      </c>
      <c r="E704" s="5">
        <f t="shared" ref="E704:G704" si="224">SUM(E702:E703)</f>
        <v>405</v>
      </c>
      <c r="F704" s="5">
        <f t="shared" si="224"/>
        <v>405</v>
      </c>
      <c r="G704" s="4">
        <f t="shared" si="224"/>
        <v>0</v>
      </c>
    </row>
    <row r="705" spans="1:7" ht="14.1" customHeight="1">
      <c r="A705" s="166" t="s">
        <v>5</v>
      </c>
      <c r="B705" s="128">
        <v>29</v>
      </c>
      <c r="C705" s="116" t="s">
        <v>127</v>
      </c>
      <c r="D705" s="5">
        <f>D704+D699+D695</f>
        <v>256</v>
      </c>
      <c r="E705" s="5">
        <f t="shared" ref="E705:G705" si="225">E704+E699+E695</f>
        <v>405</v>
      </c>
      <c r="F705" s="5">
        <f t="shared" si="225"/>
        <v>405</v>
      </c>
      <c r="G705" s="5">
        <f t="shared" si="225"/>
        <v>190</v>
      </c>
    </row>
    <row r="706" spans="1:7" ht="14.1" customHeight="1">
      <c r="A706" s="166" t="s">
        <v>5</v>
      </c>
      <c r="B706" s="156">
        <v>4.7889999999999997</v>
      </c>
      <c r="C706" s="155" t="s">
        <v>215</v>
      </c>
      <c r="D706" s="5">
        <f t="shared" ref="D706:G706" si="226">D705</f>
        <v>256</v>
      </c>
      <c r="E706" s="5">
        <f t="shared" si="226"/>
        <v>405</v>
      </c>
      <c r="F706" s="5">
        <f t="shared" ref="F706" si="227">F705</f>
        <v>405</v>
      </c>
      <c r="G706" s="5">
        <f t="shared" si="226"/>
        <v>190</v>
      </c>
    </row>
    <row r="707" spans="1:7" ht="12.75" customHeight="1">
      <c r="A707" s="166"/>
      <c r="B707" s="156"/>
      <c r="C707" s="124"/>
      <c r="D707" s="10"/>
      <c r="E707" s="10"/>
      <c r="F707" s="10"/>
      <c r="G707" s="10"/>
    </row>
    <row r="708" spans="1:7" ht="15" customHeight="1">
      <c r="A708" s="166"/>
      <c r="B708" s="156">
        <v>4.7960000000000003</v>
      </c>
      <c r="C708" s="155" t="s">
        <v>218</v>
      </c>
      <c r="D708" s="38"/>
      <c r="E708" s="38"/>
      <c r="F708" s="38"/>
      <c r="G708" s="55"/>
    </row>
    <row r="709" spans="1:7" ht="15" customHeight="1">
      <c r="A709" s="166"/>
      <c r="B709" s="128">
        <v>29</v>
      </c>
      <c r="C709" s="116" t="s">
        <v>127</v>
      </c>
      <c r="D709" s="26"/>
      <c r="E709" s="9"/>
      <c r="F709" s="9"/>
      <c r="G709" s="9"/>
    </row>
    <row r="710" spans="1:7" s="85" customFormat="1" ht="25.5">
      <c r="A710" s="166"/>
      <c r="B710" s="128">
        <v>59</v>
      </c>
      <c r="C710" s="73" t="s">
        <v>226</v>
      </c>
      <c r="D710" s="26"/>
      <c r="E710" s="26"/>
      <c r="F710" s="26"/>
      <c r="G710" s="26"/>
    </row>
    <row r="711" spans="1:7" s="85" customFormat="1" ht="14.1" customHeight="1">
      <c r="A711" s="166"/>
      <c r="B711" s="128" t="s">
        <v>578</v>
      </c>
      <c r="C711" s="116" t="s">
        <v>251</v>
      </c>
      <c r="D711" s="20">
        <v>0</v>
      </c>
      <c r="E711" s="20">
        <v>0</v>
      </c>
      <c r="F711" s="20">
        <v>0</v>
      </c>
      <c r="G711" s="10">
        <v>92</v>
      </c>
    </row>
    <row r="712" spans="1:7" s="85" customFormat="1" ht="25.5">
      <c r="A712" s="167" t="s">
        <v>5</v>
      </c>
      <c r="B712" s="128">
        <v>59</v>
      </c>
      <c r="C712" s="73" t="s">
        <v>226</v>
      </c>
      <c r="D712" s="22">
        <f>D711</f>
        <v>0</v>
      </c>
      <c r="E712" s="22">
        <f t="shared" ref="E712" si="228">E711</f>
        <v>0</v>
      </c>
      <c r="F712" s="22">
        <f t="shared" ref="F712" si="229">F711</f>
        <v>0</v>
      </c>
      <c r="G712" s="29">
        <f t="shared" ref="G712" si="230">G711</f>
        <v>92</v>
      </c>
    </row>
    <row r="713" spans="1:7" s="85" customFormat="1" ht="14.1" customHeight="1">
      <c r="A713" s="166"/>
      <c r="B713" s="128"/>
      <c r="C713" s="116"/>
      <c r="D713" s="26"/>
      <c r="E713" s="26"/>
      <c r="F713" s="26"/>
      <c r="G713" s="26"/>
    </row>
    <row r="714" spans="1:7" s="85" customFormat="1">
      <c r="A714" s="166"/>
      <c r="B714" s="128">
        <v>60</v>
      </c>
      <c r="C714" s="73" t="s">
        <v>228</v>
      </c>
      <c r="D714" s="26"/>
      <c r="E714" s="26"/>
      <c r="F714" s="26"/>
      <c r="G714" s="26"/>
    </row>
    <row r="715" spans="1:7" s="85" customFormat="1" ht="14.1" customHeight="1">
      <c r="A715" s="166"/>
      <c r="B715" s="128" t="s">
        <v>579</v>
      </c>
      <c r="C715" s="116" t="s">
        <v>251</v>
      </c>
      <c r="D715" s="20">
        <v>0</v>
      </c>
      <c r="E715" s="20">
        <v>0</v>
      </c>
      <c r="F715" s="20">
        <v>0</v>
      </c>
      <c r="G715" s="10">
        <v>10</v>
      </c>
    </row>
    <row r="716" spans="1:7" s="85" customFormat="1">
      <c r="A716" s="167" t="s">
        <v>5</v>
      </c>
      <c r="B716" s="128">
        <v>60</v>
      </c>
      <c r="C716" s="73" t="s">
        <v>228</v>
      </c>
      <c r="D716" s="22">
        <f>D715</f>
        <v>0</v>
      </c>
      <c r="E716" s="22">
        <f t="shared" ref="E716" si="231">E715</f>
        <v>0</v>
      </c>
      <c r="F716" s="22">
        <f t="shared" ref="F716" si="232">F715</f>
        <v>0</v>
      </c>
      <c r="G716" s="29">
        <f t="shared" ref="G716" si="233">G715</f>
        <v>10</v>
      </c>
    </row>
    <row r="717" spans="1:7" ht="15" customHeight="1">
      <c r="A717" s="166"/>
      <c r="B717" s="128"/>
      <c r="C717" s="116"/>
      <c r="D717" s="26"/>
      <c r="E717" s="9"/>
      <c r="F717" s="9"/>
      <c r="G717" s="9"/>
    </row>
    <row r="718" spans="1:7" ht="15" customHeight="1">
      <c r="A718" s="166"/>
      <c r="B718" s="128">
        <v>70</v>
      </c>
      <c r="C718" s="116" t="s">
        <v>129</v>
      </c>
      <c r="D718" s="26"/>
      <c r="E718" s="9"/>
      <c r="F718" s="9"/>
      <c r="G718" s="9"/>
    </row>
    <row r="719" spans="1:7" ht="27.95" customHeight="1">
      <c r="A719" s="166"/>
      <c r="B719" s="153" t="s">
        <v>225</v>
      </c>
      <c r="C719" s="130" t="s">
        <v>506</v>
      </c>
      <c r="D719" s="26">
        <v>132</v>
      </c>
      <c r="E719" s="26">
        <v>1835</v>
      </c>
      <c r="F719" s="26">
        <v>1835</v>
      </c>
      <c r="G719" s="9">
        <v>0</v>
      </c>
    </row>
    <row r="720" spans="1:7" ht="15" customHeight="1">
      <c r="B720" s="72" t="s">
        <v>227</v>
      </c>
      <c r="C720" s="73" t="s">
        <v>228</v>
      </c>
      <c r="D720" s="26">
        <v>25</v>
      </c>
      <c r="E720" s="26">
        <v>67</v>
      </c>
      <c r="F720" s="26">
        <v>67</v>
      </c>
      <c r="G720" s="9">
        <v>0</v>
      </c>
    </row>
    <row r="721" spans="1:7" ht="15" customHeight="1">
      <c r="A721" s="167" t="s">
        <v>5</v>
      </c>
      <c r="B721" s="209">
        <v>70</v>
      </c>
      <c r="C721" s="210" t="s">
        <v>129</v>
      </c>
      <c r="D721" s="5">
        <f>SUM(D719:D720)</f>
        <v>157</v>
      </c>
      <c r="E721" s="5">
        <f t="shared" ref="E721:G721" si="234">SUM(E719:E720)</f>
        <v>1902</v>
      </c>
      <c r="F721" s="5">
        <f t="shared" si="234"/>
        <v>1902</v>
      </c>
      <c r="G721" s="4">
        <f t="shared" si="234"/>
        <v>0</v>
      </c>
    </row>
    <row r="722" spans="1:7" ht="15" customHeight="1">
      <c r="A722" s="167" t="s">
        <v>5</v>
      </c>
      <c r="B722" s="209">
        <v>29</v>
      </c>
      <c r="C722" s="210" t="s">
        <v>127</v>
      </c>
      <c r="D722" s="5">
        <f>D721+D716+D712</f>
        <v>157</v>
      </c>
      <c r="E722" s="5">
        <f t="shared" ref="E722:G722" si="235">E721+E716+E712</f>
        <v>1902</v>
      </c>
      <c r="F722" s="5">
        <f t="shared" si="235"/>
        <v>1902</v>
      </c>
      <c r="G722" s="5">
        <f t="shared" si="235"/>
        <v>102</v>
      </c>
    </row>
    <row r="723" spans="1:7" ht="15" customHeight="1">
      <c r="A723" s="166" t="s">
        <v>5</v>
      </c>
      <c r="B723" s="156">
        <v>4.7960000000000003</v>
      </c>
      <c r="C723" s="155" t="s">
        <v>218</v>
      </c>
      <c r="D723" s="5">
        <f t="shared" ref="D723:G723" si="236">D722</f>
        <v>157</v>
      </c>
      <c r="E723" s="5">
        <f t="shared" si="236"/>
        <v>1902</v>
      </c>
      <c r="F723" s="5">
        <f t="shared" si="236"/>
        <v>1902</v>
      </c>
      <c r="G723" s="5">
        <f t="shared" si="236"/>
        <v>102</v>
      </c>
    </row>
    <row r="724" spans="1:7" ht="15" customHeight="1">
      <c r="A724" s="170" t="s">
        <v>5</v>
      </c>
      <c r="B724" s="165">
        <v>4</v>
      </c>
      <c r="C724" s="68" t="s">
        <v>58</v>
      </c>
      <c r="D724" s="12">
        <f t="shared" ref="D724:G724" si="237">D689+D706+D723</f>
        <v>2282</v>
      </c>
      <c r="E724" s="12">
        <f t="shared" si="237"/>
        <v>5240</v>
      </c>
      <c r="F724" s="12">
        <f t="shared" si="237"/>
        <v>5240</v>
      </c>
      <c r="G724" s="12">
        <f t="shared" si="237"/>
        <v>954</v>
      </c>
    </row>
    <row r="725" spans="1:7" ht="9.75" customHeight="1">
      <c r="A725" s="166"/>
      <c r="B725" s="129"/>
      <c r="C725" s="116"/>
      <c r="D725" s="197"/>
      <c r="E725" s="10"/>
      <c r="F725" s="38"/>
      <c r="G725" s="23"/>
    </row>
    <row r="726" spans="1:7" ht="14.45" customHeight="1">
      <c r="A726" s="166"/>
      <c r="B726" s="128">
        <v>80</v>
      </c>
      <c r="C726" s="116" t="s">
        <v>60</v>
      </c>
      <c r="D726" s="197"/>
      <c r="E726" s="38"/>
      <c r="F726" s="38"/>
      <c r="G726" s="55"/>
    </row>
    <row r="727" spans="1:7" ht="14.45" customHeight="1">
      <c r="A727" s="166"/>
      <c r="B727" s="131">
        <v>80.001000000000005</v>
      </c>
      <c r="C727" s="124" t="s">
        <v>29</v>
      </c>
      <c r="D727" s="38"/>
      <c r="E727" s="38"/>
      <c r="F727" s="38"/>
      <c r="G727" s="55"/>
    </row>
    <row r="728" spans="1:7" ht="14.45" customHeight="1">
      <c r="A728" s="166"/>
      <c r="B728" s="128">
        <v>60</v>
      </c>
      <c r="C728" s="116" t="s">
        <v>61</v>
      </c>
      <c r="D728" s="38"/>
      <c r="E728" s="38"/>
      <c r="F728" s="38"/>
      <c r="G728" s="55"/>
    </row>
    <row r="729" spans="1:7" ht="14.45" customHeight="1">
      <c r="A729" s="166"/>
      <c r="B729" s="164" t="s">
        <v>62</v>
      </c>
      <c r="C729" s="116" t="s">
        <v>16</v>
      </c>
      <c r="D729" s="10">
        <v>176479</v>
      </c>
      <c r="E729" s="10">
        <v>321696</v>
      </c>
      <c r="F729" s="10">
        <v>321696</v>
      </c>
      <c r="G729" s="10">
        <v>359499</v>
      </c>
    </row>
    <row r="730" spans="1:7" ht="14.45" customHeight="1">
      <c r="B730" s="65" t="s">
        <v>172</v>
      </c>
      <c r="C730" s="210" t="s">
        <v>75</v>
      </c>
      <c r="D730" s="10">
        <v>332863</v>
      </c>
      <c r="E730" s="10">
        <v>13331</v>
      </c>
      <c r="F730" s="10">
        <v>13331</v>
      </c>
      <c r="G730" s="10">
        <v>12368</v>
      </c>
    </row>
    <row r="731" spans="1:7" ht="14.45" customHeight="1">
      <c r="B731" s="209" t="s">
        <v>313</v>
      </c>
      <c r="C731" s="210" t="s">
        <v>234</v>
      </c>
      <c r="D731" s="10">
        <v>6164</v>
      </c>
      <c r="E731" s="10">
        <v>9730</v>
      </c>
      <c r="F731" s="10">
        <v>9730</v>
      </c>
      <c r="G731" s="10">
        <v>1</v>
      </c>
    </row>
    <row r="732" spans="1:7" ht="14.45" customHeight="1">
      <c r="B732" s="209" t="s">
        <v>314</v>
      </c>
      <c r="C732" s="210" t="s">
        <v>236</v>
      </c>
      <c r="D732" s="10">
        <v>133701</v>
      </c>
      <c r="E732" s="10">
        <v>43192</v>
      </c>
      <c r="F732" s="10">
        <v>43192</v>
      </c>
      <c r="G732" s="10">
        <v>49036</v>
      </c>
    </row>
    <row r="733" spans="1:7" ht="14.45" customHeight="1">
      <c r="B733" s="209" t="s">
        <v>323</v>
      </c>
      <c r="C733" s="210" t="s">
        <v>324</v>
      </c>
      <c r="D733" s="9">
        <v>0</v>
      </c>
      <c r="E733" s="10">
        <v>1</v>
      </c>
      <c r="F733" s="10">
        <v>1</v>
      </c>
      <c r="G733" s="10">
        <v>1</v>
      </c>
    </row>
    <row r="734" spans="1:7" ht="14.45" customHeight="1">
      <c r="B734" s="209" t="s">
        <v>327</v>
      </c>
      <c r="C734" s="210" t="s">
        <v>252</v>
      </c>
      <c r="D734" s="9">
        <v>0</v>
      </c>
      <c r="E734" s="10">
        <v>1</v>
      </c>
      <c r="F734" s="10">
        <v>1</v>
      </c>
      <c r="G734" s="10">
        <v>1</v>
      </c>
    </row>
    <row r="735" spans="1:7" ht="14.45" customHeight="1">
      <c r="A735" s="166"/>
      <c r="B735" s="164" t="s">
        <v>63</v>
      </c>
      <c r="C735" s="115" t="s">
        <v>245</v>
      </c>
      <c r="D735" s="10">
        <v>1174</v>
      </c>
      <c r="E735" s="10">
        <v>1177</v>
      </c>
      <c r="F735" s="10">
        <v>1177</v>
      </c>
      <c r="G735" s="10">
        <v>1177</v>
      </c>
    </row>
    <row r="736" spans="1:7" s="85" customFormat="1" ht="14.45" customHeight="1">
      <c r="A736" s="166"/>
      <c r="B736" s="164" t="s">
        <v>325</v>
      </c>
      <c r="C736" s="115" t="s">
        <v>326</v>
      </c>
      <c r="D736" s="9">
        <v>0</v>
      </c>
      <c r="E736" s="10">
        <v>1</v>
      </c>
      <c r="F736" s="10">
        <v>1</v>
      </c>
      <c r="G736" s="10">
        <v>1</v>
      </c>
    </row>
    <row r="737" spans="1:7" ht="14.45" customHeight="1">
      <c r="A737" s="166"/>
      <c r="B737" s="164" t="s">
        <v>64</v>
      </c>
      <c r="C737" s="116" t="s">
        <v>688</v>
      </c>
      <c r="D737" s="10">
        <v>6997</v>
      </c>
      <c r="E737" s="10">
        <v>6991</v>
      </c>
      <c r="F737" s="10">
        <v>6991</v>
      </c>
      <c r="G737" s="10">
        <v>6991</v>
      </c>
    </row>
    <row r="738" spans="1:7" ht="14.45" customHeight="1">
      <c r="B738" s="65" t="s">
        <v>328</v>
      </c>
      <c r="C738" s="210" t="s">
        <v>329</v>
      </c>
      <c r="D738" s="9">
        <v>0</v>
      </c>
      <c r="E738" s="10">
        <v>2101</v>
      </c>
      <c r="F738" s="10">
        <v>2101</v>
      </c>
      <c r="G738" s="10">
        <v>2101</v>
      </c>
    </row>
    <row r="739" spans="1:7" ht="14.45" customHeight="1">
      <c r="B739" s="65" t="s">
        <v>319</v>
      </c>
      <c r="C739" s="210" t="s">
        <v>230</v>
      </c>
      <c r="D739" s="10">
        <v>2500</v>
      </c>
      <c r="E739" s="10">
        <v>10001</v>
      </c>
      <c r="F739" s="10">
        <v>10001</v>
      </c>
      <c r="G739" s="10">
        <v>6501</v>
      </c>
    </row>
    <row r="740" spans="1:7" ht="14.45" customHeight="1">
      <c r="B740" s="65" t="s">
        <v>318</v>
      </c>
      <c r="C740" s="210" t="s">
        <v>246</v>
      </c>
      <c r="D740" s="10">
        <v>3959</v>
      </c>
      <c r="E740" s="10">
        <v>4006</v>
      </c>
      <c r="F740" s="10">
        <v>4006</v>
      </c>
      <c r="G740" s="71">
        <v>4006</v>
      </c>
    </row>
    <row r="741" spans="1:7" ht="14.45" customHeight="1">
      <c r="B741" s="65" t="s">
        <v>561</v>
      </c>
      <c r="C741" s="210" t="s">
        <v>562</v>
      </c>
      <c r="D741" s="9">
        <v>0</v>
      </c>
      <c r="E741" s="10">
        <v>300</v>
      </c>
      <c r="F741" s="10">
        <v>300</v>
      </c>
      <c r="G741" s="10">
        <v>300</v>
      </c>
    </row>
    <row r="742" spans="1:7" ht="14.45" customHeight="1">
      <c r="B742" s="65" t="s">
        <v>433</v>
      </c>
      <c r="C742" s="210" t="s">
        <v>361</v>
      </c>
      <c r="D742" s="10">
        <v>3001</v>
      </c>
      <c r="E742" s="10">
        <v>2501</v>
      </c>
      <c r="F742" s="10">
        <v>2501</v>
      </c>
      <c r="G742" s="71">
        <v>2501</v>
      </c>
    </row>
    <row r="743" spans="1:7" s="85" customFormat="1" ht="14.45" customHeight="1">
      <c r="A743" s="166"/>
      <c r="B743" s="164" t="s">
        <v>317</v>
      </c>
      <c r="C743" s="116" t="s">
        <v>251</v>
      </c>
      <c r="D743" s="12">
        <v>11574</v>
      </c>
      <c r="E743" s="12">
        <v>12100</v>
      </c>
      <c r="F743" s="12">
        <v>12100</v>
      </c>
      <c r="G743" s="12">
        <v>16150</v>
      </c>
    </row>
    <row r="744" spans="1:7" ht="14.45" customHeight="1">
      <c r="A744" s="166" t="s">
        <v>5</v>
      </c>
      <c r="B744" s="128">
        <v>60</v>
      </c>
      <c r="C744" s="116" t="s">
        <v>61</v>
      </c>
      <c r="D744" s="12">
        <f t="shared" ref="D744:G744" si="238">SUM(D729:D743)</f>
        <v>678412</v>
      </c>
      <c r="E744" s="12">
        <f t="shared" si="238"/>
        <v>427129</v>
      </c>
      <c r="F744" s="12">
        <f t="shared" si="238"/>
        <v>427129</v>
      </c>
      <c r="G744" s="12">
        <f t="shared" si="238"/>
        <v>460634</v>
      </c>
    </row>
    <row r="745" spans="1:7" ht="10.5" customHeight="1">
      <c r="A745" s="166"/>
      <c r="B745" s="128"/>
      <c r="C745" s="116"/>
      <c r="D745" s="10"/>
      <c r="E745" s="10"/>
      <c r="F745" s="10"/>
      <c r="G745" s="16"/>
    </row>
    <row r="746" spans="1:7" ht="12.75" customHeight="1">
      <c r="A746" s="166"/>
      <c r="B746" s="128">
        <v>61</v>
      </c>
      <c r="C746" s="116" t="s">
        <v>281</v>
      </c>
      <c r="D746" s="10"/>
      <c r="E746" s="10"/>
      <c r="F746" s="10"/>
      <c r="G746" s="10"/>
    </row>
    <row r="747" spans="1:7">
      <c r="A747" s="166"/>
      <c r="B747" s="128" t="s">
        <v>330</v>
      </c>
      <c r="C747" s="116" t="s">
        <v>316</v>
      </c>
      <c r="D747" s="10">
        <v>6993</v>
      </c>
      <c r="E747" s="10">
        <v>4750</v>
      </c>
      <c r="F747" s="10">
        <v>4750</v>
      </c>
      <c r="G747" s="10">
        <v>4400</v>
      </c>
    </row>
    <row r="748" spans="1:7">
      <c r="A748" s="166"/>
      <c r="B748" s="128" t="s">
        <v>282</v>
      </c>
      <c r="C748" s="116" t="s">
        <v>283</v>
      </c>
      <c r="D748" s="10">
        <v>22628</v>
      </c>
      <c r="E748" s="10">
        <v>29300</v>
      </c>
      <c r="F748" s="10">
        <v>29300</v>
      </c>
      <c r="G748" s="10">
        <v>30351</v>
      </c>
    </row>
    <row r="749" spans="1:7" ht="12.75" customHeight="1">
      <c r="A749" s="166" t="s">
        <v>5</v>
      </c>
      <c r="B749" s="128">
        <v>61</v>
      </c>
      <c r="C749" s="116" t="s">
        <v>281</v>
      </c>
      <c r="D749" s="5">
        <f t="shared" ref="D749:G749" si="239">SUM(D747:D748)</f>
        <v>29621</v>
      </c>
      <c r="E749" s="5">
        <f t="shared" si="239"/>
        <v>34050</v>
      </c>
      <c r="F749" s="5">
        <f t="shared" ref="F749" si="240">SUM(F747:F748)</f>
        <v>34050</v>
      </c>
      <c r="G749" s="5">
        <f t="shared" si="239"/>
        <v>34751</v>
      </c>
    </row>
    <row r="750" spans="1:7" ht="12.75" customHeight="1">
      <c r="A750" s="166"/>
      <c r="B750" s="128"/>
      <c r="C750" s="116"/>
      <c r="D750" s="10"/>
      <c r="E750" s="10"/>
      <c r="F750" s="10"/>
      <c r="G750" s="10"/>
    </row>
    <row r="751" spans="1:7" ht="12.75" customHeight="1">
      <c r="A751" s="166"/>
      <c r="B751" s="128">
        <v>62</v>
      </c>
      <c r="C751" s="116" t="s">
        <v>189</v>
      </c>
      <c r="D751" s="10"/>
      <c r="E751" s="10"/>
      <c r="F751" s="10"/>
      <c r="G751" s="10"/>
    </row>
    <row r="752" spans="1:7">
      <c r="A752" s="166"/>
      <c r="B752" s="128" t="s">
        <v>322</v>
      </c>
      <c r="C752" s="116" t="s">
        <v>251</v>
      </c>
      <c r="D752" s="10">
        <v>73000</v>
      </c>
      <c r="E752" s="9">
        <v>0</v>
      </c>
      <c r="F752" s="9">
        <v>0</v>
      </c>
      <c r="G752" s="9">
        <v>0</v>
      </c>
    </row>
    <row r="753" spans="1:7" ht="12.75" customHeight="1">
      <c r="A753" s="167" t="s">
        <v>5</v>
      </c>
      <c r="B753" s="209">
        <v>62</v>
      </c>
      <c r="C753" s="210" t="s">
        <v>189</v>
      </c>
      <c r="D753" s="5">
        <f t="shared" ref="D753:G753" si="241">D752</f>
        <v>73000</v>
      </c>
      <c r="E753" s="4">
        <f t="shared" si="241"/>
        <v>0</v>
      </c>
      <c r="F753" s="4">
        <f t="shared" ref="F753" si="242">F752</f>
        <v>0</v>
      </c>
      <c r="G753" s="4">
        <f t="shared" si="241"/>
        <v>0</v>
      </c>
    </row>
    <row r="754" spans="1:7" ht="12.75" customHeight="1">
      <c r="C754" s="210"/>
      <c r="D754" s="10"/>
      <c r="E754" s="10"/>
      <c r="F754" s="10"/>
      <c r="G754" s="10"/>
    </row>
    <row r="755" spans="1:7" ht="12.75" customHeight="1">
      <c r="A755" s="166"/>
      <c r="B755" s="128">
        <v>63</v>
      </c>
      <c r="C755" s="30" t="s">
        <v>139</v>
      </c>
      <c r="D755" s="10"/>
      <c r="E755" s="10"/>
      <c r="F755" s="10"/>
      <c r="G755" s="10"/>
    </row>
    <row r="756" spans="1:7">
      <c r="A756" s="166"/>
      <c r="B756" s="128" t="s">
        <v>320</v>
      </c>
      <c r="C756" s="116" t="s">
        <v>251</v>
      </c>
      <c r="D756" s="10">
        <v>7500</v>
      </c>
      <c r="E756" s="10">
        <v>7800</v>
      </c>
      <c r="F756" s="10">
        <v>7800</v>
      </c>
      <c r="G756" s="10">
        <v>7500</v>
      </c>
    </row>
    <row r="757" spans="1:7" ht="12.75" customHeight="1">
      <c r="A757" s="166" t="s">
        <v>5</v>
      </c>
      <c r="B757" s="128">
        <v>63</v>
      </c>
      <c r="C757" s="30" t="s">
        <v>139</v>
      </c>
      <c r="D757" s="5">
        <f t="shared" ref="D757:G757" si="243">D756</f>
        <v>7500</v>
      </c>
      <c r="E757" s="5">
        <f t="shared" si="243"/>
        <v>7800</v>
      </c>
      <c r="F757" s="5">
        <f t="shared" ref="F757" si="244">F756</f>
        <v>7800</v>
      </c>
      <c r="G757" s="5">
        <f t="shared" si="243"/>
        <v>7500</v>
      </c>
    </row>
    <row r="758" spans="1:7" ht="12.75" customHeight="1">
      <c r="A758" s="166"/>
      <c r="B758" s="128"/>
      <c r="C758" s="30"/>
      <c r="D758" s="10"/>
      <c r="E758" s="10"/>
      <c r="F758" s="10"/>
      <c r="G758" s="10"/>
    </row>
    <row r="759" spans="1:7" ht="12.75" customHeight="1">
      <c r="A759" s="166"/>
      <c r="B759" s="128">
        <v>65</v>
      </c>
      <c r="C759" s="116" t="s">
        <v>190</v>
      </c>
      <c r="D759" s="10"/>
      <c r="E759" s="10"/>
      <c r="F759" s="10"/>
      <c r="G759" s="10"/>
    </row>
    <row r="760" spans="1:7">
      <c r="A760" s="166"/>
      <c r="B760" s="128" t="s">
        <v>382</v>
      </c>
      <c r="C760" s="116" t="s">
        <v>316</v>
      </c>
      <c r="D760" s="10">
        <v>898</v>
      </c>
      <c r="E760" s="10">
        <v>900</v>
      </c>
      <c r="F760" s="10">
        <v>900</v>
      </c>
      <c r="G760" s="10">
        <v>900</v>
      </c>
    </row>
    <row r="761" spans="1:7" ht="12.75" customHeight="1">
      <c r="A761" s="167" t="s">
        <v>5</v>
      </c>
      <c r="B761" s="209">
        <v>65</v>
      </c>
      <c r="C761" s="211" t="s">
        <v>190</v>
      </c>
      <c r="D761" s="5">
        <f t="shared" ref="D761:G761" si="245">SUM(D760:D760)</f>
        <v>898</v>
      </c>
      <c r="E761" s="5">
        <f t="shared" si="245"/>
        <v>900</v>
      </c>
      <c r="F761" s="5">
        <f t="shared" ref="F761" si="246">SUM(F760:F760)</f>
        <v>900</v>
      </c>
      <c r="G761" s="5">
        <f t="shared" si="245"/>
        <v>900</v>
      </c>
    </row>
    <row r="762" spans="1:7" ht="12.75" customHeight="1">
      <c r="C762" s="210"/>
      <c r="D762" s="17"/>
      <c r="E762" s="17"/>
      <c r="F762" s="17"/>
      <c r="G762" s="17"/>
    </row>
    <row r="763" spans="1:7" ht="12.75" customHeight="1">
      <c r="B763" s="209">
        <v>66</v>
      </c>
      <c r="C763" s="210" t="s">
        <v>381</v>
      </c>
      <c r="D763" s="10"/>
      <c r="E763" s="10"/>
      <c r="F763" s="10"/>
      <c r="G763" s="10"/>
    </row>
    <row r="764" spans="1:7">
      <c r="B764" s="209" t="s">
        <v>377</v>
      </c>
      <c r="C764" s="210" t="s">
        <v>251</v>
      </c>
      <c r="D764" s="10">
        <v>9997</v>
      </c>
      <c r="E764" s="10">
        <v>10000</v>
      </c>
      <c r="F764" s="10">
        <v>10000</v>
      </c>
      <c r="G764" s="10">
        <v>10000</v>
      </c>
    </row>
    <row r="765" spans="1:7" ht="12.75" customHeight="1">
      <c r="A765" s="167" t="s">
        <v>5</v>
      </c>
      <c r="B765" s="209">
        <v>66</v>
      </c>
      <c r="C765" s="210" t="s">
        <v>381</v>
      </c>
      <c r="D765" s="5">
        <f t="shared" ref="D765:G765" si="247">SUM(D764:D764)</f>
        <v>9997</v>
      </c>
      <c r="E765" s="5">
        <f t="shared" si="247"/>
        <v>10000</v>
      </c>
      <c r="F765" s="5">
        <f t="shared" ref="F765" si="248">SUM(F764:F764)</f>
        <v>10000</v>
      </c>
      <c r="G765" s="5">
        <f t="shared" si="247"/>
        <v>10000</v>
      </c>
    </row>
    <row r="766" spans="1:7" ht="12.75" customHeight="1">
      <c r="C766" s="210"/>
      <c r="D766" s="17"/>
      <c r="E766" s="17"/>
      <c r="F766" s="17"/>
      <c r="G766" s="17"/>
    </row>
    <row r="767" spans="1:7" ht="12.75" customHeight="1">
      <c r="B767" s="209">
        <v>67</v>
      </c>
      <c r="C767" s="210" t="s">
        <v>386</v>
      </c>
      <c r="D767" s="10"/>
      <c r="E767" s="10"/>
      <c r="F767" s="10"/>
      <c r="G767" s="10"/>
    </row>
    <row r="768" spans="1:7">
      <c r="A768" s="166"/>
      <c r="B768" s="128" t="s">
        <v>250</v>
      </c>
      <c r="C768" s="116" t="s">
        <v>251</v>
      </c>
      <c r="D768" s="10">
        <v>680</v>
      </c>
      <c r="E768" s="10">
        <v>1000</v>
      </c>
      <c r="F768" s="10">
        <v>1000</v>
      </c>
      <c r="G768" s="10">
        <v>1000</v>
      </c>
    </row>
    <row r="769" spans="1:7" ht="12.75" customHeight="1">
      <c r="A769" s="166" t="s">
        <v>5</v>
      </c>
      <c r="B769" s="128">
        <v>67</v>
      </c>
      <c r="C769" s="116" t="s">
        <v>386</v>
      </c>
      <c r="D769" s="5">
        <f t="shared" ref="D769:G769" si="249">SUM(D768:D768)</f>
        <v>680</v>
      </c>
      <c r="E769" s="5">
        <f t="shared" si="249"/>
        <v>1000</v>
      </c>
      <c r="F769" s="5">
        <f t="shared" ref="F769" si="250">SUM(F768:F768)</f>
        <v>1000</v>
      </c>
      <c r="G769" s="5">
        <f t="shared" si="249"/>
        <v>1000</v>
      </c>
    </row>
    <row r="770" spans="1:7" s="85" customFormat="1" ht="12.75" customHeight="1">
      <c r="A770" s="166"/>
      <c r="B770" s="128"/>
      <c r="C770" s="116"/>
      <c r="D770" s="9"/>
      <c r="E770" s="9"/>
      <c r="F770" s="9"/>
      <c r="G770" s="10"/>
    </row>
    <row r="771" spans="1:7" s="85" customFormat="1" ht="12.75" customHeight="1">
      <c r="A771" s="86"/>
      <c r="B771" s="72">
        <v>68</v>
      </c>
      <c r="C771" s="73" t="s">
        <v>434</v>
      </c>
      <c r="D771" s="9"/>
      <c r="E771" s="9"/>
      <c r="F771" s="9"/>
      <c r="G771" s="10"/>
    </row>
    <row r="772" spans="1:7" s="85" customFormat="1">
      <c r="A772" s="134"/>
      <c r="B772" s="153" t="s">
        <v>435</v>
      </c>
      <c r="C772" s="130" t="s">
        <v>251</v>
      </c>
      <c r="D772" s="10">
        <v>904</v>
      </c>
      <c r="E772" s="10">
        <v>1000</v>
      </c>
      <c r="F772" s="10">
        <v>1000</v>
      </c>
      <c r="G772" s="10">
        <v>700</v>
      </c>
    </row>
    <row r="773" spans="1:7" s="85" customFormat="1" ht="12.75" customHeight="1">
      <c r="A773" s="187" t="s">
        <v>5</v>
      </c>
      <c r="B773" s="163">
        <v>68</v>
      </c>
      <c r="C773" s="188" t="s">
        <v>434</v>
      </c>
      <c r="D773" s="5">
        <f t="shared" ref="D773:G773" si="251">D772</f>
        <v>904</v>
      </c>
      <c r="E773" s="5">
        <f t="shared" si="251"/>
        <v>1000</v>
      </c>
      <c r="F773" s="5">
        <f t="shared" si="251"/>
        <v>1000</v>
      </c>
      <c r="G773" s="5">
        <f t="shared" si="251"/>
        <v>700</v>
      </c>
    </row>
    <row r="774" spans="1:7" s="85" customFormat="1" ht="12.75" customHeight="1">
      <c r="A774" s="134"/>
      <c r="B774" s="153"/>
      <c r="C774" s="130"/>
      <c r="D774" s="9"/>
      <c r="E774" s="9"/>
      <c r="F774" s="10"/>
      <c r="G774" s="10"/>
    </row>
    <row r="775" spans="1:7" s="85" customFormat="1" ht="12.75" customHeight="1">
      <c r="A775" s="86"/>
      <c r="B775" s="72">
        <v>69</v>
      </c>
      <c r="C775" s="73" t="s">
        <v>484</v>
      </c>
      <c r="D775" s="9"/>
      <c r="E775" s="9"/>
      <c r="F775" s="9"/>
      <c r="G775" s="10"/>
    </row>
    <row r="776" spans="1:7" s="85" customFormat="1">
      <c r="A776" s="86"/>
      <c r="B776" s="72" t="s">
        <v>497</v>
      </c>
      <c r="C776" s="73" t="s">
        <v>316</v>
      </c>
      <c r="D776" s="9">
        <v>0</v>
      </c>
      <c r="E776" s="10">
        <v>10000</v>
      </c>
      <c r="F776" s="10">
        <v>10000</v>
      </c>
      <c r="G776" s="10">
        <v>10000</v>
      </c>
    </row>
    <row r="777" spans="1:7" s="85" customFormat="1" ht="12.75" customHeight="1">
      <c r="A777" s="86" t="s">
        <v>5</v>
      </c>
      <c r="B777" s="72">
        <v>69</v>
      </c>
      <c r="C777" s="73" t="s">
        <v>484</v>
      </c>
      <c r="D777" s="4">
        <f t="shared" ref="D777:G777" si="252">D776</f>
        <v>0</v>
      </c>
      <c r="E777" s="5">
        <f t="shared" si="252"/>
        <v>10000</v>
      </c>
      <c r="F777" s="5">
        <f t="shared" ref="F777" si="253">F776</f>
        <v>10000</v>
      </c>
      <c r="G777" s="5">
        <f t="shared" si="252"/>
        <v>10000</v>
      </c>
    </row>
    <row r="778" spans="1:7" s="85" customFormat="1" ht="12.75" customHeight="1">
      <c r="A778" s="86"/>
      <c r="B778" s="72"/>
      <c r="C778" s="73"/>
      <c r="D778" s="9"/>
      <c r="E778" s="9"/>
      <c r="F778" s="9"/>
      <c r="G778" s="10"/>
    </row>
    <row r="779" spans="1:7" s="85" customFormat="1" ht="12.75" customHeight="1">
      <c r="A779" s="86"/>
      <c r="B779" s="72">
        <v>70</v>
      </c>
      <c r="C779" s="73" t="s">
        <v>516</v>
      </c>
      <c r="D779" s="9"/>
      <c r="E779" s="9"/>
      <c r="F779" s="9"/>
      <c r="G779" s="10"/>
    </row>
    <row r="780" spans="1:7" s="85" customFormat="1">
      <c r="A780" s="86"/>
      <c r="B780" s="72" t="s">
        <v>297</v>
      </c>
      <c r="C780" s="73" t="s">
        <v>251</v>
      </c>
      <c r="D780" s="9">
        <v>0</v>
      </c>
      <c r="E780" s="10">
        <v>40000</v>
      </c>
      <c r="F780" s="10">
        <v>40000</v>
      </c>
      <c r="G780" s="9">
        <v>0</v>
      </c>
    </row>
    <row r="781" spans="1:7" s="85" customFormat="1" ht="12.75" customHeight="1">
      <c r="A781" s="134" t="s">
        <v>5</v>
      </c>
      <c r="B781" s="153">
        <v>70</v>
      </c>
      <c r="C781" s="130" t="s">
        <v>516</v>
      </c>
      <c r="D781" s="4">
        <f t="shared" ref="D781:G781" si="254">D780</f>
        <v>0</v>
      </c>
      <c r="E781" s="5">
        <f t="shared" si="254"/>
        <v>40000</v>
      </c>
      <c r="F781" s="5">
        <f t="shared" ref="F781" si="255">F780</f>
        <v>40000</v>
      </c>
      <c r="G781" s="4">
        <f t="shared" si="254"/>
        <v>0</v>
      </c>
    </row>
    <row r="782" spans="1:7" s="85" customFormat="1" ht="12.75" customHeight="1">
      <c r="A782" s="134"/>
      <c r="B782" s="153"/>
      <c r="C782" s="130"/>
      <c r="D782" s="9"/>
      <c r="E782" s="9"/>
      <c r="F782" s="9"/>
      <c r="G782" s="10"/>
    </row>
    <row r="783" spans="1:7" s="85" customFormat="1" ht="15" customHeight="1">
      <c r="A783" s="134"/>
      <c r="B783" s="153">
        <v>71</v>
      </c>
      <c r="C783" s="130" t="s">
        <v>598</v>
      </c>
      <c r="D783" s="9"/>
      <c r="E783" s="9"/>
      <c r="F783" s="9"/>
      <c r="G783" s="10"/>
    </row>
    <row r="784" spans="1:7" s="85" customFormat="1">
      <c r="A784" s="134"/>
      <c r="B784" s="153" t="s">
        <v>526</v>
      </c>
      <c r="C784" s="130" t="s">
        <v>251</v>
      </c>
      <c r="D784" s="9">
        <v>0</v>
      </c>
      <c r="E784" s="10">
        <v>3600</v>
      </c>
      <c r="F784" s="10">
        <v>3600</v>
      </c>
      <c r="G784" s="10">
        <v>3800</v>
      </c>
    </row>
    <row r="785" spans="1:7" s="85" customFormat="1" ht="15" customHeight="1">
      <c r="A785" s="86" t="s">
        <v>5</v>
      </c>
      <c r="B785" s="72">
        <v>71</v>
      </c>
      <c r="C785" s="73" t="s">
        <v>598</v>
      </c>
      <c r="D785" s="4">
        <f t="shared" ref="D785:G785" si="256">D784</f>
        <v>0</v>
      </c>
      <c r="E785" s="5">
        <f t="shared" si="256"/>
        <v>3600</v>
      </c>
      <c r="F785" s="5">
        <f t="shared" ref="F785" si="257">F784</f>
        <v>3600</v>
      </c>
      <c r="G785" s="5">
        <f t="shared" si="256"/>
        <v>3800</v>
      </c>
    </row>
    <row r="786" spans="1:7" s="85" customFormat="1" ht="15" customHeight="1">
      <c r="A786" s="86"/>
      <c r="B786" s="72"/>
      <c r="C786" s="73"/>
      <c r="D786" s="9"/>
      <c r="E786" s="9"/>
      <c r="F786" s="9"/>
      <c r="G786" s="10"/>
    </row>
    <row r="787" spans="1:7" s="204" customFormat="1" ht="13.9" customHeight="1">
      <c r="A787" s="203"/>
      <c r="B787" s="208" t="s">
        <v>605</v>
      </c>
      <c r="C787" s="203" t="s">
        <v>604</v>
      </c>
      <c r="D787" s="10"/>
      <c r="E787" s="10"/>
      <c r="F787" s="10"/>
      <c r="G787" s="10"/>
    </row>
    <row r="788" spans="1:7" s="204" customFormat="1" ht="13.9" customHeight="1">
      <c r="A788" s="203"/>
      <c r="B788" s="234" t="s">
        <v>303</v>
      </c>
      <c r="C788" s="203" t="s">
        <v>251</v>
      </c>
      <c r="D788" s="9">
        <v>0</v>
      </c>
      <c r="E788" s="9">
        <v>0</v>
      </c>
      <c r="F788" s="9">
        <v>0</v>
      </c>
      <c r="G788" s="10">
        <v>1809</v>
      </c>
    </row>
    <row r="789" spans="1:7" s="204" customFormat="1" ht="13.9" customHeight="1">
      <c r="A789" s="203" t="s">
        <v>5</v>
      </c>
      <c r="B789" s="208" t="s">
        <v>605</v>
      </c>
      <c r="C789" s="203" t="s">
        <v>604</v>
      </c>
      <c r="D789" s="4">
        <f>D788</f>
        <v>0</v>
      </c>
      <c r="E789" s="4">
        <f t="shared" ref="E789:G789" si="258">E788</f>
        <v>0</v>
      </c>
      <c r="F789" s="4">
        <f t="shared" si="258"/>
        <v>0</v>
      </c>
      <c r="G789" s="5">
        <f t="shared" si="258"/>
        <v>1809</v>
      </c>
    </row>
    <row r="790" spans="1:7" s="204" customFormat="1" ht="13.9" customHeight="1">
      <c r="A790" s="203"/>
      <c r="B790" s="208"/>
      <c r="C790" s="203"/>
      <c r="D790" s="10"/>
      <c r="E790" s="10"/>
      <c r="F790" s="10"/>
      <c r="G790" s="10"/>
    </row>
    <row r="791" spans="1:7" s="204" customFormat="1" ht="13.9" customHeight="1">
      <c r="A791" s="203"/>
      <c r="B791" s="208" t="s">
        <v>655</v>
      </c>
      <c r="C791" s="203" t="s">
        <v>656</v>
      </c>
      <c r="D791" s="10"/>
      <c r="E791" s="10"/>
      <c r="F791" s="10"/>
      <c r="G791" s="10"/>
    </row>
    <row r="792" spans="1:7" s="204" customFormat="1" ht="13.9" customHeight="1">
      <c r="A792" s="203"/>
      <c r="B792" s="234" t="s">
        <v>306</v>
      </c>
      <c r="C792" s="203" t="s">
        <v>251</v>
      </c>
      <c r="D792" s="9">
        <v>0</v>
      </c>
      <c r="E792" s="9">
        <v>0</v>
      </c>
      <c r="F792" s="9">
        <v>0</v>
      </c>
      <c r="G792" s="10">
        <v>10000</v>
      </c>
    </row>
    <row r="793" spans="1:7" s="204" customFormat="1" ht="13.9" customHeight="1">
      <c r="A793" s="203" t="s">
        <v>5</v>
      </c>
      <c r="B793" s="208" t="s">
        <v>655</v>
      </c>
      <c r="C793" s="203" t="s">
        <v>656</v>
      </c>
      <c r="D793" s="4">
        <f>D792</f>
        <v>0</v>
      </c>
      <c r="E793" s="4">
        <f t="shared" ref="E793:G793" si="259">E792</f>
        <v>0</v>
      </c>
      <c r="F793" s="4">
        <f t="shared" si="259"/>
        <v>0</v>
      </c>
      <c r="G793" s="5">
        <f t="shared" si="259"/>
        <v>10000</v>
      </c>
    </row>
    <row r="794" spans="1:7" ht="12.75" customHeight="1">
      <c r="A794" s="167" t="s">
        <v>5</v>
      </c>
      <c r="B794" s="76">
        <v>80.001000000000005</v>
      </c>
      <c r="C794" s="49" t="s">
        <v>29</v>
      </c>
      <c r="D794" s="12">
        <f>D744+D749+D753+D757+D761+D765+D769+D773+D777+D781+D785+D789+D793</f>
        <v>801012</v>
      </c>
      <c r="E794" s="12">
        <f t="shared" ref="E794:G794" si="260">E744+E749+E753+E757+E761+E765+E769+E773+E777+E781+E785+E789+E793</f>
        <v>535479</v>
      </c>
      <c r="F794" s="12">
        <f t="shared" si="260"/>
        <v>535479</v>
      </c>
      <c r="G794" s="12">
        <f t="shared" si="260"/>
        <v>541094</v>
      </c>
    </row>
    <row r="795" spans="1:7" ht="7.5" customHeight="1">
      <c r="B795" s="76"/>
      <c r="C795" s="49"/>
      <c r="D795" s="10"/>
      <c r="E795" s="10"/>
      <c r="F795" s="10"/>
      <c r="G795" s="23"/>
    </row>
    <row r="796" spans="1:7" ht="12.75" customHeight="1">
      <c r="B796" s="76">
        <v>80.106999999999999</v>
      </c>
      <c r="C796" s="49" t="s">
        <v>40</v>
      </c>
      <c r="D796" s="38"/>
      <c r="E796" s="38"/>
      <c r="F796" s="38"/>
      <c r="G796" s="55"/>
    </row>
    <row r="797" spans="1:7" ht="12.75" customHeight="1">
      <c r="B797" s="87">
        <v>61</v>
      </c>
      <c r="C797" s="210" t="s">
        <v>118</v>
      </c>
      <c r="D797" s="38"/>
      <c r="E797" s="38"/>
      <c r="F797" s="38"/>
      <c r="G797" s="55"/>
    </row>
    <row r="798" spans="1:7">
      <c r="B798" s="235" t="s">
        <v>436</v>
      </c>
      <c r="C798" s="143" t="s">
        <v>40</v>
      </c>
      <c r="D798" s="31">
        <v>1567</v>
      </c>
      <c r="E798" s="31">
        <v>2205</v>
      </c>
      <c r="F798" s="31">
        <v>2205</v>
      </c>
      <c r="G798" s="84">
        <v>1110</v>
      </c>
    </row>
    <row r="799" spans="1:7" ht="12.75" customHeight="1">
      <c r="A799" s="166" t="s">
        <v>5</v>
      </c>
      <c r="B799" s="184">
        <v>61</v>
      </c>
      <c r="C799" s="116" t="s">
        <v>118</v>
      </c>
      <c r="D799" s="5">
        <f t="shared" ref="D799:G799" si="261">SUM(D798:D798)</f>
        <v>1567</v>
      </c>
      <c r="E799" s="5">
        <f t="shared" si="261"/>
        <v>2205</v>
      </c>
      <c r="F799" s="5">
        <f t="shared" si="261"/>
        <v>2205</v>
      </c>
      <c r="G799" s="5">
        <f t="shared" si="261"/>
        <v>1110</v>
      </c>
    </row>
    <row r="800" spans="1:7" ht="9.9499999999999993" customHeight="1">
      <c r="A800" s="166"/>
      <c r="B800" s="184"/>
      <c r="C800" s="116"/>
      <c r="D800" s="16"/>
      <c r="E800" s="16"/>
      <c r="F800" s="16"/>
      <c r="G800" s="17"/>
    </row>
    <row r="801" spans="1:7" ht="15" customHeight="1">
      <c r="A801" s="166"/>
      <c r="B801" s="184">
        <v>62</v>
      </c>
      <c r="C801" s="116" t="s">
        <v>370</v>
      </c>
      <c r="D801" s="10"/>
      <c r="E801" s="10"/>
      <c r="F801" s="10"/>
      <c r="G801" s="9"/>
    </row>
    <row r="802" spans="1:7">
      <c r="A802" s="166"/>
      <c r="B802" s="164" t="s">
        <v>371</v>
      </c>
      <c r="C802" s="115" t="s">
        <v>40</v>
      </c>
      <c r="D802" s="19">
        <v>60163</v>
      </c>
      <c r="E802" s="19">
        <v>53550</v>
      </c>
      <c r="F802" s="19">
        <v>53550</v>
      </c>
      <c r="G802" s="19">
        <v>46500</v>
      </c>
    </row>
    <row r="803" spans="1:7" ht="15" customHeight="1">
      <c r="A803" s="166" t="s">
        <v>5</v>
      </c>
      <c r="B803" s="184">
        <v>62</v>
      </c>
      <c r="C803" s="116" t="s">
        <v>370</v>
      </c>
      <c r="D803" s="5">
        <f t="shared" ref="D803:G803" si="262">SUM(D802:D802)</f>
        <v>60163</v>
      </c>
      <c r="E803" s="5">
        <f t="shared" si="262"/>
        <v>53550</v>
      </c>
      <c r="F803" s="5">
        <f t="shared" ref="F803" si="263">SUM(F802:F802)</f>
        <v>53550</v>
      </c>
      <c r="G803" s="5">
        <f t="shared" si="262"/>
        <v>46500</v>
      </c>
    </row>
    <row r="804" spans="1:7" ht="9.9499999999999993" customHeight="1">
      <c r="B804" s="87"/>
      <c r="C804" s="210"/>
      <c r="D804" s="16"/>
      <c r="E804" s="16"/>
      <c r="F804" s="16"/>
      <c r="G804" s="17"/>
    </row>
    <row r="805" spans="1:7" ht="25.5" customHeight="1">
      <c r="B805" s="87">
        <v>63</v>
      </c>
      <c r="C805" s="210" t="s">
        <v>387</v>
      </c>
      <c r="D805" s="10"/>
      <c r="E805" s="10"/>
      <c r="F805" s="10"/>
      <c r="G805" s="9"/>
    </row>
    <row r="806" spans="1:7">
      <c r="B806" s="65" t="s">
        <v>404</v>
      </c>
      <c r="C806" s="70" t="s">
        <v>40</v>
      </c>
      <c r="D806" s="19">
        <v>4644</v>
      </c>
      <c r="E806" s="19">
        <v>4347</v>
      </c>
      <c r="F806" s="19">
        <v>4347</v>
      </c>
      <c r="G806" s="19">
        <v>2712</v>
      </c>
    </row>
    <row r="807" spans="1:7" ht="25.5" customHeight="1">
      <c r="A807" s="166" t="s">
        <v>5</v>
      </c>
      <c r="B807" s="184">
        <v>63</v>
      </c>
      <c r="C807" s="116" t="s">
        <v>387</v>
      </c>
      <c r="D807" s="5">
        <f t="shared" ref="D807:G807" si="264">SUM(D806:D806)</f>
        <v>4644</v>
      </c>
      <c r="E807" s="5">
        <f t="shared" si="264"/>
        <v>4347</v>
      </c>
      <c r="F807" s="5">
        <f t="shared" ref="F807" si="265">SUM(F806:F806)</f>
        <v>4347</v>
      </c>
      <c r="G807" s="5">
        <f t="shared" si="264"/>
        <v>2712</v>
      </c>
    </row>
    <row r="808" spans="1:7" ht="9.9499999999999993" customHeight="1">
      <c r="A808" s="166"/>
      <c r="B808" s="184"/>
      <c r="C808" s="116"/>
      <c r="D808" s="17"/>
      <c r="E808" s="16"/>
      <c r="F808" s="16"/>
      <c r="G808" s="16"/>
    </row>
    <row r="809" spans="1:7" ht="12.75" customHeight="1">
      <c r="A809" s="166"/>
      <c r="B809" s="184">
        <v>64</v>
      </c>
      <c r="C809" s="116" t="s">
        <v>474</v>
      </c>
      <c r="D809" s="9"/>
      <c r="E809" s="10"/>
      <c r="F809" s="10"/>
      <c r="G809" s="10"/>
    </row>
    <row r="810" spans="1:7">
      <c r="A810" s="166"/>
      <c r="B810" s="184" t="s">
        <v>473</v>
      </c>
      <c r="C810" s="115" t="s">
        <v>40</v>
      </c>
      <c r="D810" s="19">
        <v>100000</v>
      </c>
      <c r="E810" s="19">
        <v>100000</v>
      </c>
      <c r="F810" s="19">
        <f>100000+50000</f>
        <v>150000</v>
      </c>
      <c r="G810" s="19">
        <v>100000</v>
      </c>
    </row>
    <row r="811" spans="1:7" ht="12.75" customHeight="1">
      <c r="A811" s="166" t="s">
        <v>5</v>
      </c>
      <c r="B811" s="184">
        <v>64</v>
      </c>
      <c r="C811" s="116" t="s">
        <v>474</v>
      </c>
      <c r="D811" s="5">
        <f t="shared" ref="D811:G811" si="266">SUM(D810:D810)</f>
        <v>100000</v>
      </c>
      <c r="E811" s="5">
        <f t="shared" si="266"/>
        <v>100000</v>
      </c>
      <c r="F811" s="5">
        <f t="shared" si="266"/>
        <v>150000</v>
      </c>
      <c r="G811" s="5">
        <f t="shared" si="266"/>
        <v>100000</v>
      </c>
    </row>
    <row r="812" spans="1:7" ht="9" customHeight="1">
      <c r="A812" s="166"/>
      <c r="B812" s="184"/>
      <c r="C812" s="116"/>
      <c r="D812" s="17"/>
      <c r="E812" s="17"/>
      <c r="F812" s="17"/>
      <c r="G812" s="16"/>
    </row>
    <row r="813" spans="1:7" ht="12.75" customHeight="1">
      <c r="A813" s="166"/>
      <c r="B813" s="184">
        <v>65</v>
      </c>
      <c r="C813" s="116" t="s">
        <v>475</v>
      </c>
      <c r="D813" s="9"/>
      <c r="E813" s="9"/>
      <c r="F813" s="9"/>
      <c r="G813" s="10"/>
    </row>
    <row r="814" spans="1:7">
      <c r="A814" s="166"/>
      <c r="B814" s="184" t="s">
        <v>455</v>
      </c>
      <c r="C814" s="115" t="s">
        <v>40</v>
      </c>
      <c r="D814" s="19">
        <v>293</v>
      </c>
      <c r="E814" s="3">
        <v>0</v>
      </c>
      <c r="F814" s="3">
        <v>0</v>
      </c>
      <c r="G814" s="3">
        <v>0</v>
      </c>
    </row>
    <row r="815" spans="1:7" ht="12.75" customHeight="1">
      <c r="A815" s="166" t="s">
        <v>5</v>
      </c>
      <c r="B815" s="184">
        <v>65</v>
      </c>
      <c r="C815" s="116" t="s">
        <v>475</v>
      </c>
      <c r="D815" s="5">
        <f t="shared" ref="D815:G815" si="267">SUM(D814:D814)</f>
        <v>293</v>
      </c>
      <c r="E815" s="4">
        <f t="shared" si="267"/>
        <v>0</v>
      </c>
      <c r="F815" s="4">
        <f t="shared" si="267"/>
        <v>0</v>
      </c>
      <c r="G815" s="4">
        <f t="shared" si="267"/>
        <v>0</v>
      </c>
    </row>
    <row r="816" spans="1:7" ht="11.1" customHeight="1">
      <c r="B816" s="87"/>
      <c r="C816" s="210"/>
      <c r="D816" s="17"/>
      <c r="E816" s="17"/>
      <c r="F816" s="17"/>
      <c r="G816" s="16"/>
    </row>
    <row r="817" spans="1:7" ht="12.75" customHeight="1">
      <c r="B817" s="87">
        <v>66</v>
      </c>
      <c r="C817" s="210" t="s">
        <v>476</v>
      </c>
      <c r="D817" s="9"/>
      <c r="E817" s="9"/>
      <c r="F817" s="9"/>
      <c r="G817" s="10"/>
    </row>
    <row r="818" spans="1:7">
      <c r="B818" s="87" t="s">
        <v>477</v>
      </c>
      <c r="C818" s="70" t="s">
        <v>40</v>
      </c>
      <c r="D818" s="10">
        <v>600</v>
      </c>
      <c r="E818" s="10">
        <v>600</v>
      </c>
      <c r="F818" s="10">
        <v>600</v>
      </c>
      <c r="G818" s="10">
        <v>600</v>
      </c>
    </row>
    <row r="819" spans="1:7" ht="12.75" customHeight="1">
      <c r="A819" s="166" t="s">
        <v>5</v>
      </c>
      <c r="B819" s="87">
        <v>66</v>
      </c>
      <c r="C819" s="210" t="s">
        <v>476</v>
      </c>
      <c r="D819" s="5">
        <f t="shared" ref="D819:G819" si="268">SUM(D818:D818)</f>
        <v>600</v>
      </c>
      <c r="E819" s="5">
        <f t="shared" si="268"/>
        <v>600</v>
      </c>
      <c r="F819" s="5">
        <f t="shared" ref="F819" si="269">SUM(F818:F818)</f>
        <v>600</v>
      </c>
      <c r="G819" s="5">
        <f t="shared" si="268"/>
        <v>600</v>
      </c>
    </row>
    <row r="820" spans="1:7" ht="11.1" customHeight="1">
      <c r="A820" s="166"/>
      <c r="B820" s="87"/>
      <c r="C820" s="210"/>
      <c r="D820" s="17"/>
      <c r="E820" s="17"/>
      <c r="F820" s="17"/>
      <c r="G820" s="16"/>
    </row>
    <row r="821" spans="1:7" ht="13.5" customHeight="1">
      <c r="B821" s="87">
        <v>67</v>
      </c>
      <c r="C821" s="210" t="s">
        <v>525</v>
      </c>
      <c r="D821" s="9"/>
      <c r="E821" s="9"/>
      <c r="F821" s="9"/>
      <c r="G821" s="10"/>
    </row>
    <row r="822" spans="1:7">
      <c r="B822" s="87" t="s">
        <v>250</v>
      </c>
      <c r="C822" s="70" t="s">
        <v>251</v>
      </c>
      <c r="D822" s="9">
        <v>0</v>
      </c>
      <c r="E822" s="10">
        <v>200</v>
      </c>
      <c r="F822" s="10">
        <v>200</v>
      </c>
      <c r="G822" s="10">
        <v>200</v>
      </c>
    </row>
    <row r="823" spans="1:7" ht="15" customHeight="1">
      <c r="A823" s="166" t="s">
        <v>5</v>
      </c>
      <c r="B823" s="87">
        <v>67</v>
      </c>
      <c r="C823" s="210" t="s">
        <v>525</v>
      </c>
      <c r="D823" s="4">
        <f t="shared" ref="D823:G823" si="270">SUM(D822:D822)</f>
        <v>0</v>
      </c>
      <c r="E823" s="5">
        <f t="shared" si="270"/>
        <v>200</v>
      </c>
      <c r="F823" s="5">
        <f t="shared" ref="F823" si="271">SUM(F822:F822)</f>
        <v>200</v>
      </c>
      <c r="G823" s="5">
        <f t="shared" si="270"/>
        <v>200</v>
      </c>
    </row>
    <row r="824" spans="1:7" ht="12.75" customHeight="1">
      <c r="A824" s="170" t="s">
        <v>5</v>
      </c>
      <c r="B824" s="263">
        <v>80.106999999999999</v>
      </c>
      <c r="C824" s="252" t="s">
        <v>40</v>
      </c>
      <c r="D824" s="5">
        <f t="shared" ref="D824:G824" si="272">D799+D803+D807+D811+D815+D819+D823</f>
        <v>167267</v>
      </c>
      <c r="E824" s="5">
        <f t="shared" si="272"/>
        <v>160902</v>
      </c>
      <c r="F824" s="5">
        <f t="shared" ref="F824" si="273">F799+F803+F807+F811+F815+F819+F823</f>
        <v>210902</v>
      </c>
      <c r="G824" s="5">
        <f t="shared" si="272"/>
        <v>151122</v>
      </c>
    </row>
    <row r="825" spans="1:7" ht="11.1" customHeight="1">
      <c r="A825" s="166"/>
      <c r="B825" s="131"/>
      <c r="C825" s="124"/>
      <c r="D825" s="10"/>
      <c r="E825" s="10"/>
      <c r="F825" s="10"/>
      <c r="G825" s="10"/>
    </row>
    <row r="826" spans="1:7" ht="12.75" customHeight="1">
      <c r="A826" s="166"/>
      <c r="B826" s="156">
        <v>80.789000000000001</v>
      </c>
      <c r="C826" s="155" t="s">
        <v>215</v>
      </c>
      <c r="D826" s="10"/>
      <c r="E826" s="10"/>
      <c r="F826" s="10"/>
      <c r="G826" s="10"/>
    </row>
    <row r="827" spans="1:7" ht="12.75" customHeight="1">
      <c r="A827" s="166"/>
      <c r="B827" s="184">
        <v>62</v>
      </c>
      <c r="C827" s="116" t="s">
        <v>370</v>
      </c>
      <c r="D827" s="10"/>
      <c r="E827" s="10"/>
      <c r="F827" s="10"/>
      <c r="G827" s="10"/>
    </row>
    <row r="828" spans="1:7">
      <c r="A828" s="166"/>
      <c r="B828" s="164" t="s">
        <v>371</v>
      </c>
      <c r="C828" s="116" t="s">
        <v>40</v>
      </c>
      <c r="D828" s="19">
        <v>3840</v>
      </c>
      <c r="E828" s="19">
        <v>3400</v>
      </c>
      <c r="F828" s="19">
        <v>3400</v>
      </c>
      <c r="G828" s="19">
        <v>3000</v>
      </c>
    </row>
    <row r="829" spans="1:7" ht="12.75" customHeight="1">
      <c r="A829" s="166" t="s">
        <v>5</v>
      </c>
      <c r="B829" s="184">
        <v>62</v>
      </c>
      <c r="C829" s="116" t="s">
        <v>370</v>
      </c>
      <c r="D829" s="5">
        <f t="shared" ref="D829:G829" si="274">SUM(D828:D828)</f>
        <v>3840</v>
      </c>
      <c r="E829" s="5">
        <f t="shared" si="274"/>
        <v>3400</v>
      </c>
      <c r="F829" s="5">
        <f t="shared" ref="F829" si="275">SUM(F828:F828)</f>
        <v>3400</v>
      </c>
      <c r="G829" s="5">
        <f t="shared" si="274"/>
        <v>3000</v>
      </c>
    </row>
    <row r="830" spans="1:7" ht="9" customHeight="1">
      <c r="B830" s="87"/>
      <c r="C830" s="210"/>
      <c r="D830" s="17"/>
      <c r="E830" s="17"/>
      <c r="F830" s="17"/>
      <c r="G830" s="16"/>
    </row>
    <row r="831" spans="1:7" ht="25.5" customHeight="1">
      <c r="B831" s="87">
        <v>63</v>
      </c>
      <c r="C831" s="210" t="s">
        <v>387</v>
      </c>
      <c r="D831" s="10"/>
      <c r="E831" s="10"/>
      <c r="F831" s="10"/>
      <c r="G831" s="9"/>
    </row>
    <row r="832" spans="1:7">
      <c r="B832" s="65" t="s">
        <v>404</v>
      </c>
      <c r="C832" s="210" t="s">
        <v>40</v>
      </c>
      <c r="D832" s="19">
        <v>336</v>
      </c>
      <c r="E832" s="19">
        <v>276</v>
      </c>
      <c r="F832" s="19">
        <v>276</v>
      </c>
      <c r="G832" s="19">
        <v>175</v>
      </c>
    </row>
    <row r="833" spans="1:7" ht="25.5" customHeight="1">
      <c r="A833" s="167" t="s">
        <v>5</v>
      </c>
      <c r="B833" s="87">
        <v>63</v>
      </c>
      <c r="C833" s="210" t="s">
        <v>387</v>
      </c>
      <c r="D833" s="5">
        <f t="shared" ref="D833:G833" si="276">SUM(D832:D832)</f>
        <v>336</v>
      </c>
      <c r="E833" s="5">
        <f t="shared" si="276"/>
        <v>276</v>
      </c>
      <c r="F833" s="5">
        <f t="shared" ref="F833" si="277">SUM(F832:F832)</f>
        <v>276</v>
      </c>
      <c r="G833" s="5">
        <f t="shared" si="276"/>
        <v>175</v>
      </c>
    </row>
    <row r="834" spans="1:7" ht="11.1" customHeight="1">
      <c r="B834" s="87"/>
      <c r="C834" s="210"/>
      <c r="D834" s="17"/>
      <c r="E834" s="17"/>
      <c r="F834" s="17"/>
      <c r="G834" s="16"/>
    </row>
    <row r="835" spans="1:7" ht="12.75" customHeight="1">
      <c r="B835" s="87">
        <v>67</v>
      </c>
      <c r="C835" s="210" t="s">
        <v>118</v>
      </c>
      <c r="D835" s="146"/>
      <c r="E835" s="146"/>
      <c r="F835" s="146"/>
      <c r="G835" s="147"/>
    </row>
    <row r="836" spans="1:7">
      <c r="B836" s="235" t="s">
        <v>51</v>
      </c>
      <c r="C836" s="130" t="s">
        <v>40</v>
      </c>
      <c r="D836" s="31">
        <v>100</v>
      </c>
      <c r="E836" s="31">
        <v>140</v>
      </c>
      <c r="F836" s="31">
        <v>140</v>
      </c>
      <c r="G836" s="19">
        <v>71</v>
      </c>
    </row>
    <row r="837" spans="1:7" ht="12.75" customHeight="1">
      <c r="A837" s="167" t="s">
        <v>5</v>
      </c>
      <c r="B837" s="87">
        <v>67</v>
      </c>
      <c r="C837" s="210" t="s">
        <v>118</v>
      </c>
      <c r="D837" s="5">
        <f t="shared" ref="D837:G837" si="278">SUM(D836:D836)</f>
        <v>100</v>
      </c>
      <c r="E837" s="5">
        <f t="shared" si="278"/>
        <v>140</v>
      </c>
      <c r="F837" s="5">
        <f t="shared" ref="F837" si="279">SUM(F836:F836)</f>
        <v>140</v>
      </c>
      <c r="G837" s="5">
        <f t="shared" si="278"/>
        <v>71</v>
      </c>
    </row>
    <row r="838" spans="1:7" ht="12.75" customHeight="1">
      <c r="A838" s="167" t="s">
        <v>5</v>
      </c>
      <c r="B838" s="80">
        <v>80.789000000000001</v>
      </c>
      <c r="C838" s="75" t="s">
        <v>215</v>
      </c>
      <c r="D838" s="5">
        <f t="shared" ref="D838:G838" si="280">D829+D833+D837</f>
        <v>4276</v>
      </c>
      <c r="E838" s="5">
        <f t="shared" si="280"/>
        <v>3816</v>
      </c>
      <c r="F838" s="5">
        <f t="shared" ref="F838" si="281">F829+F833+F837</f>
        <v>3816</v>
      </c>
      <c r="G838" s="5">
        <f t="shared" si="280"/>
        <v>3246</v>
      </c>
    </row>
    <row r="839" spans="1:7" ht="10.5" customHeight="1">
      <c r="A839" s="166"/>
      <c r="B839" s="131"/>
      <c r="C839" s="124"/>
      <c r="D839" s="10"/>
      <c r="E839" s="10"/>
      <c r="F839" s="10"/>
      <c r="G839" s="10"/>
    </row>
    <row r="840" spans="1:7" ht="12.75" customHeight="1">
      <c r="A840" s="166"/>
      <c r="B840" s="80">
        <v>80.796000000000006</v>
      </c>
      <c r="C840" s="75" t="s">
        <v>218</v>
      </c>
      <c r="D840" s="10"/>
      <c r="E840" s="10"/>
      <c r="F840" s="10"/>
      <c r="G840" s="10"/>
    </row>
    <row r="841" spans="1:7" s="85" customFormat="1" ht="14.45" customHeight="1">
      <c r="A841" s="166"/>
      <c r="B841" s="184">
        <v>62</v>
      </c>
      <c r="C841" s="116" t="s">
        <v>370</v>
      </c>
      <c r="D841" s="10"/>
      <c r="E841" s="10"/>
      <c r="F841" s="10"/>
      <c r="G841" s="10"/>
    </row>
    <row r="842" spans="1:7" ht="14.45" customHeight="1">
      <c r="A842" s="166"/>
      <c r="B842" s="164" t="s">
        <v>371</v>
      </c>
      <c r="C842" s="116" t="s">
        <v>40</v>
      </c>
      <c r="D842" s="12">
        <f>31997-1</f>
        <v>31996</v>
      </c>
      <c r="E842" s="12">
        <v>28050</v>
      </c>
      <c r="F842" s="12">
        <v>28050</v>
      </c>
      <c r="G842" s="12">
        <v>25500</v>
      </c>
    </row>
    <row r="843" spans="1:7" ht="14.45" customHeight="1">
      <c r="A843" s="166" t="s">
        <v>5</v>
      </c>
      <c r="B843" s="184">
        <v>62</v>
      </c>
      <c r="C843" s="116" t="s">
        <v>370</v>
      </c>
      <c r="D843" s="12">
        <f t="shared" ref="D843:G843" si="282">SUM(D842:D842)</f>
        <v>31996</v>
      </c>
      <c r="E843" s="12">
        <f t="shared" si="282"/>
        <v>28050</v>
      </c>
      <c r="F843" s="12">
        <f t="shared" si="282"/>
        <v>28050</v>
      </c>
      <c r="G843" s="12">
        <f t="shared" si="282"/>
        <v>25500</v>
      </c>
    </row>
    <row r="844" spans="1:7" ht="12" customHeight="1">
      <c r="B844" s="87"/>
      <c r="C844" s="210"/>
      <c r="D844" s="17"/>
      <c r="E844" s="17"/>
      <c r="F844" s="17"/>
      <c r="G844" s="16"/>
    </row>
    <row r="845" spans="1:7" ht="25.5">
      <c r="B845" s="87">
        <v>63</v>
      </c>
      <c r="C845" s="210" t="s">
        <v>387</v>
      </c>
      <c r="D845" s="10"/>
      <c r="E845" s="10"/>
      <c r="F845" s="10"/>
      <c r="G845" s="9"/>
    </row>
    <row r="846" spans="1:7" ht="14.45" customHeight="1">
      <c r="A846" s="166"/>
      <c r="B846" s="164" t="s">
        <v>404</v>
      </c>
      <c r="C846" s="116" t="s">
        <v>40</v>
      </c>
      <c r="D846" s="12">
        <v>2800</v>
      </c>
      <c r="E846" s="12">
        <v>2277</v>
      </c>
      <c r="F846" s="12">
        <v>2277</v>
      </c>
      <c r="G846" s="12">
        <v>1487</v>
      </c>
    </row>
    <row r="847" spans="1:7" ht="25.5">
      <c r="A847" s="166" t="s">
        <v>5</v>
      </c>
      <c r="B847" s="184">
        <v>63</v>
      </c>
      <c r="C847" s="116" t="s">
        <v>387</v>
      </c>
      <c r="D847" s="5">
        <f t="shared" ref="D847:G847" si="283">SUM(D846:D846)</f>
        <v>2800</v>
      </c>
      <c r="E847" s="5">
        <f t="shared" si="283"/>
        <v>2277</v>
      </c>
      <c r="F847" s="5">
        <f t="shared" ref="F847" si="284">SUM(F846:F846)</f>
        <v>2277</v>
      </c>
      <c r="G847" s="5">
        <f t="shared" si="283"/>
        <v>1487</v>
      </c>
    </row>
    <row r="848" spans="1:7" ht="14.45" customHeight="1">
      <c r="A848" s="166"/>
      <c r="B848" s="128"/>
      <c r="C848" s="116"/>
      <c r="D848" s="17"/>
      <c r="E848" s="17"/>
      <c r="F848" s="17"/>
      <c r="G848" s="16"/>
    </row>
    <row r="849" spans="1:7" ht="15.6" customHeight="1">
      <c r="A849" s="166"/>
      <c r="B849" s="184">
        <v>67</v>
      </c>
      <c r="C849" s="116" t="s">
        <v>118</v>
      </c>
      <c r="D849" s="146"/>
      <c r="E849" s="146"/>
      <c r="F849" s="146"/>
      <c r="G849" s="147"/>
    </row>
    <row r="850" spans="1:7" ht="15.6" customHeight="1">
      <c r="A850" s="166"/>
      <c r="B850" s="235" t="s">
        <v>51</v>
      </c>
      <c r="C850" s="130" t="s">
        <v>40</v>
      </c>
      <c r="D850" s="31">
        <f>833-1</f>
        <v>832</v>
      </c>
      <c r="E850" s="31">
        <v>1155</v>
      </c>
      <c r="F850" s="31">
        <v>1155</v>
      </c>
      <c r="G850" s="19">
        <v>609</v>
      </c>
    </row>
    <row r="851" spans="1:7" ht="15.6" customHeight="1">
      <c r="A851" s="167" t="s">
        <v>5</v>
      </c>
      <c r="B851" s="87">
        <v>67</v>
      </c>
      <c r="C851" s="210" t="s">
        <v>118</v>
      </c>
      <c r="D851" s="5">
        <f t="shared" ref="D851:G851" si="285">SUM(D850:D850)</f>
        <v>832</v>
      </c>
      <c r="E851" s="5">
        <f t="shared" si="285"/>
        <v>1155</v>
      </c>
      <c r="F851" s="5">
        <f t="shared" ref="F851" si="286">SUM(F850:F850)</f>
        <v>1155</v>
      </c>
      <c r="G851" s="5">
        <f t="shared" si="285"/>
        <v>609</v>
      </c>
    </row>
    <row r="852" spans="1:7" ht="15.6" customHeight="1">
      <c r="A852" s="167" t="s">
        <v>5</v>
      </c>
      <c r="B852" s="80">
        <v>80.796000000000006</v>
      </c>
      <c r="C852" s="75" t="s">
        <v>218</v>
      </c>
      <c r="D852" s="5">
        <f t="shared" ref="D852:G852" si="287">D843+D847+D851</f>
        <v>35628</v>
      </c>
      <c r="E852" s="5">
        <f t="shared" si="287"/>
        <v>31482</v>
      </c>
      <c r="F852" s="5">
        <f t="shared" ref="F852" si="288">F843+F847+F851</f>
        <v>31482</v>
      </c>
      <c r="G852" s="5">
        <f t="shared" si="287"/>
        <v>27596</v>
      </c>
    </row>
    <row r="853" spans="1:7" ht="15.6" customHeight="1">
      <c r="A853" s="166" t="s">
        <v>5</v>
      </c>
      <c r="B853" s="128">
        <v>80</v>
      </c>
      <c r="C853" s="116" t="s">
        <v>60</v>
      </c>
      <c r="D853" s="5">
        <f t="shared" ref="D853:G853" si="289">D824+D794+D838+D852</f>
        <v>1008183</v>
      </c>
      <c r="E853" s="5">
        <f t="shared" si="289"/>
        <v>731679</v>
      </c>
      <c r="F853" s="5">
        <f t="shared" si="289"/>
        <v>781679</v>
      </c>
      <c r="G853" s="5">
        <f t="shared" si="289"/>
        <v>723058</v>
      </c>
    </row>
    <row r="854" spans="1:7" s="85" customFormat="1" ht="15.6" customHeight="1">
      <c r="A854" s="166" t="s">
        <v>5</v>
      </c>
      <c r="B854" s="132">
        <v>2202</v>
      </c>
      <c r="C854" s="124" t="s">
        <v>11</v>
      </c>
      <c r="D854" s="5">
        <f t="shared" ref="D854:G854" si="290">D853+D724+D670+D449+D257</f>
        <v>14294322</v>
      </c>
      <c r="E854" s="5">
        <f t="shared" si="290"/>
        <v>16215572</v>
      </c>
      <c r="F854" s="5">
        <f t="shared" si="290"/>
        <v>15201510</v>
      </c>
      <c r="G854" s="5">
        <f t="shared" si="290"/>
        <v>15685556</v>
      </c>
    </row>
    <row r="855" spans="1:7" ht="15.6" customHeight="1">
      <c r="A855" s="166"/>
      <c r="B855" s="132"/>
      <c r="C855" s="124"/>
      <c r="D855" s="214"/>
      <c r="E855" s="10"/>
      <c r="F855" s="10"/>
      <c r="G855" s="23"/>
    </row>
    <row r="856" spans="1:7" ht="15.6" customHeight="1">
      <c r="A856" s="166" t="s">
        <v>7</v>
      </c>
      <c r="B856" s="132">
        <v>2203</v>
      </c>
      <c r="C856" s="124" t="s">
        <v>1</v>
      </c>
      <c r="D856" s="197"/>
      <c r="E856" s="38"/>
      <c r="F856" s="38"/>
      <c r="G856" s="55"/>
    </row>
    <row r="857" spans="1:7" ht="15.6" customHeight="1">
      <c r="A857" s="166"/>
      <c r="B857" s="131">
        <v>1E-3</v>
      </c>
      <c r="C857" s="124" t="s">
        <v>29</v>
      </c>
      <c r="D857" s="38"/>
      <c r="E857" s="38"/>
      <c r="F857" s="38"/>
      <c r="G857" s="55"/>
    </row>
    <row r="858" spans="1:7" ht="15.6" customHeight="1">
      <c r="A858" s="166"/>
      <c r="B858" s="128">
        <v>60</v>
      </c>
      <c r="C858" s="116" t="s">
        <v>61</v>
      </c>
      <c r="D858" s="38"/>
      <c r="E858" s="38"/>
      <c r="F858" s="38"/>
      <c r="G858" s="55"/>
    </row>
    <row r="859" spans="1:7" ht="15.6" customHeight="1">
      <c r="A859" s="166"/>
      <c r="B859" s="164" t="s">
        <v>62</v>
      </c>
      <c r="C859" s="116" t="s">
        <v>16</v>
      </c>
      <c r="D859" s="26">
        <f>10667</f>
        <v>10667</v>
      </c>
      <c r="E859" s="10">
        <v>18699</v>
      </c>
      <c r="F859" s="10">
        <v>18699</v>
      </c>
      <c r="G859" s="10">
        <v>20887</v>
      </c>
    </row>
    <row r="860" spans="1:7" s="85" customFormat="1" ht="15.6" customHeight="1">
      <c r="A860" s="166"/>
      <c r="B860" s="164" t="s">
        <v>172</v>
      </c>
      <c r="C860" s="116" t="s">
        <v>75</v>
      </c>
      <c r="D860" s="26">
        <v>2821</v>
      </c>
      <c r="E860" s="26">
        <v>1875</v>
      </c>
      <c r="F860" s="26">
        <v>1875</v>
      </c>
      <c r="G860" s="10">
        <v>1708</v>
      </c>
    </row>
    <row r="861" spans="1:7" ht="15.6" customHeight="1">
      <c r="A861" s="166"/>
      <c r="B861" s="128" t="s">
        <v>313</v>
      </c>
      <c r="C861" s="116" t="s">
        <v>234</v>
      </c>
      <c r="D861" s="10">
        <v>406</v>
      </c>
      <c r="E861" s="10">
        <v>567</v>
      </c>
      <c r="F861" s="10">
        <v>567</v>
      </c>
      <c r="G861" s="10">
        <v>1</v>
      </c>
    </row>
    <row r="862" spans="1:7" ht="15.6" customHeight="1">
      <c r="A862" s="166"/>
      <c r="B862" s="128" t="s">
        <v>314</v>
      </c>
      <c r="C862" s="116" t="s">
        <v>236</v>
      </c>
      <c r="D862" s="10">
        <v>8254</v>
      </c>
      <c r="E862" s="10">
        <v>2697</v>
      </c>
      <c r="F862" s="10">
        <v>2697</v>
      </c>
      <c r="G862" s="10">
        <v>3092</v>
      </c>
    </row>
    <row r="863" spans="1:7" ht="15.6" customHeight="1">
      <c r="B863" s="65" t="s">
        <v>63</v>
      </c>
      <c r="C863" s="70" t="s">
        <v>245</v>
      </c>
      <c r="D863" s="26">
        <v>83</v>
      </c>
      <c r="E863" s="10">
        <v>83</v>
      </c>
      <c r="F863" s="10">
        <v>83</v>
      </c>
      <c r="G863" s="10">
        <v>83</v>
      </c>
    </row>
    <row r="864" spans="1:7" ht="15.6" customHeight="1">
      <c r="B864" s="65" t="s">
        <v>64</v>
      </c>
      <c r="C864" s="269" t="s">
        <v>688</v>
      </c>
      <c r="D864" s="26">
        <v>330</v>
      </c>
      <c r="E864" s="10">
        <v>250</v>
      </c>
      <c r="F864" s="10">
        <v>250</v>
      </c>
      <c r="G864" s="10">
        <v>250</v>
      </c>
    </row>
    <row r="865" spans="1:7" ht="15.6" customHeight="1">
      <c r="B865" s="65" t="s">
        <v>318</v>
      </c>
      <c r="C865" s="210" t="s">
        <v>246</v>
      </c>
      <c r="D865" s="10">
        <v>42</v>
      </c>
      <c r="E865" s="10">
        <v>132</v>
      </c>
      <c r="F865" s="10">
        <v>132</v>
      </c>
      <c r="G865" s="71">
        <v>132</v>
      </c>
    </row>
    <row r="866" spans="1:7" ht="15.6" customHeight="1">
      <c r="B866" s="65" t="s">
        <v>433</v>
      </c>
      <c r="C866" s="210" t="s">
        <v>361</v>
      </c>
      <c r="D866" s="9">
        <v>0</v>
      </c>
      <c r="E866" s="10">
        <v>114</v>
      </c>
      <c r="F866" s="10">
        <v>114</v>
      </c>
      <c r="G866" s="71">
        <v>114</v>
      </c>
    </row>
    <row r="867" spans="1:7" ht="15.6" customHeight="1">
      <c r="B867" s="65" t="s">
        <v>317</v>
      </c>
      <c r="C867" s="210" t="s">
        <v>251</v>
      </c>
      <c r="D867" s="26">
        <v>868</v>
      </c>
      <c r="E867" s="10">
        <v>1000</v>
      </c>
      <c r="F867" s="10">
        <v>1000</v>
      </c>
      <c r="G867" s="10">
        <v>1000</v>
      </c>
    </row>
    <row r="868" spans="1:7" ht="15.6" customHeight="1">
      <c r="A868" s="170" t="s">
        <v>5</v>
      </c>
      <c r="B868" s="67">
        <v>60</v>
      </c>
      <c r="C868" s="68" t="s">
        <v>61</v>
      </c>
      <c r="D868" s="5">
        <f t="shared" ref="D868:G868" si="291">SUM(D859:D867)</f>
        <v>23471</v>
      </c>
      <c r="E868" s="5">
        <f t="shared" si="291"/>
        <v>25417</v>
      </c>
      <c r="F868" s="5">
        <f t="shared" si="291"/>
        <v>25417</v>
      </c>
      <c r="G868" s="5">
        <f t="shared" si="291"/>
        <v>27267</v>
      </c>
    </row>
    <row r="869" spans="1:7" ht="12.75" customHeight="1">
      <c r="A869" s="166"/>
      <c r="B869" s="128"/>
      <c r="C869" s="116"/>
      <c r="D869" s="16"/>
      <c r="E869" s="16"/>
      <c r="F869" s="16"/>
      <c r="G869" s="16"/>
    </row>
    <row r="870" spans="1:7" ht="15.6" customHeight="1">
      <c r="A870" s="166"/>
      <c r="B870" s="128">
        <v>61</v>
      </c>
      <c r="C870" s="116" t="s">
        <v>284</v>
      </c>
      <c r="D870" s="10"/>
      <c r="E870" s="10"/>
      <c r="F870" s="10"/>
      <c r="G870" s="10"/>
    </row>
    <row r="871" spans="1:7" ht="15.6" customHeight="1">
      <c r="A871" s="166"/>
      <c r="B871" s="128" t="s">
        <v>330</v>
      </c>
      <c r="C871" s="116" t="s">
        <v>316</v>
      </c>
      <c r="D871" s="9">
        <v>0</v>
      </c>
      <c r="E871" s="9">
        <v>0</v>
      </c>
      <c r="F871" s="9">
        <v>0</v>
      </c>
      <c r="G871" s="10">
        <v>4500</v>
      </c>
    </row>
    <row r="872" spans="1:7" ht="15.6" customHeight="1">
      <c r="A872" s="166"/>
      <c r="B872" s="128" t="s">
        <v>282</v>
      </c>
      <c r="C872" s="116" t="s">
        <v>283</v>
      </c>
      <c r="D872" s="10">
        <v>230038</v>
      </c>
      <c r="E872" s="10">
        <v>230000</v>
      </c>
      <c r="F872" s="10">
        <v>230000</v>
      </c>
      <c r="G872" s="10">
        <v>210110</v>
      </c>
    </row>
    <row r="873" spans="1:7" ht="15.6" customHeight="1">
      <c r="A873" s="166" t="s">
        <v>5</v>
      </c>
      <c r="B873" s="128">
        <v>61</v>
      </c>
      <c r="C873" s="116" t="s">
        <v>284</v>
      </c>
      <c r="D873" s="5">
        <f>SUM(D871:D872)</f>
        <v>230038</v>
      </c>
      <c r="E873" s="5">
        <f t="shared" ref="E873:G873" si="292">SUM(E871:E872)</f>
        <v>230000</v>
      </c>
      <c r="F873" s="5">
        <f t="shared" si="292"/>
        <v>230000</v>
      </c>
      <c r="G873" s="5">
        <f t="shared" si="292"/>
        <v>214610</v>
      </c>
    </row>
    <row r="874" spans="1:7" ht="12" customHeight="1">
      <c r="A874" s="166"/>
      <c r="B874" s="128"/>
      <c r="C874" s="116"/>
      <c r="D874" s="17"/>
      <c r="E874" s="17"/>
      <c r="F874" s="17"/>
      <c r="G874" s="16"/>
    </row>
    <row r="875" spans="1:7" ht="15.6" customHeight="1">
      <c r="A875" s="166"/>
      <c r="B875" s="128">
        <v>62</v>
      </c>
      <c r="C875" s="116" t="s">
        <v>374</v>
      </c>
      <c r="D875" s="9"/>
      <c r="E875" s="9"/>
      <c r="F875" s="9"/>
      <c r="G875" s="10"/>
    </row>
    <row r="876" spans="1:7" ht="15.6" customHeight="1">
      <c r="B876" s="209" t="s">
        <v>375</v>
      </c>
      <c r="C876" s="210" t="s">
        <v>316</v>
      </c>
      <c r="D876" s="10">
        <v>1355</v>
      </c>
      <c r="E876" s="10">
        <v>1500</v>
      </c>
      <c r="F876" s="10">
        <v>1500</v>
      </c>
      <c r="G876" s="10">
        <v>1500</v>
      </c>
    </row>
    <row r="877" spans="1:7" ht="15.6" customHeight="1">
      <c r="A877" s="167" t="s">
        <v>5</v>
      </c>
      <c r="B877" s="209">
        <v>62</v>
      </c>
      <c r="C877" s="210" t="s">
        <v>374</v>
      </c>
      <c r="D877" s="5">
        <f t="shared" ref="D877:G877" si="293">D876</f>
        <v>1355</v>
      </c>
      <c r="E877" s="5">
        <f t="shared" si="293"/>
        <v>1500</v>
      </c>
      <c r="F877" s="5">
        <f t="shared" ref="F877" si="294">F876</f>
        <v>1500</v>
      </c>
      <c r="G877" s="5">
        <f t="shared" si="293"/>
        <v>1500</v>
      </c>
    </row>
    <row r="878" spans="1:7" ht="15.6" customHeight="1">
      <c r="C878" s="210"/>
      <c r="D878" s="17"/>
      <c r="E878" s="16"/>
      <c r="F878" s="16"/>
      <c r="G878" s="16"/>
    </row>
    <row r="879" spans="1:7" ht="15.6" customHeight="1">
      <c r="B879" s="209">
        <v>63</v>
      </c>
      <c r="C879" s="210" t="s">
        <v>518</v>
      </c>
      <c r="D879" s="9"/>
      <c r="E879" s="9"/>
      <c r="F879" s="9"/>
      <c r="G879" s="10"/>
    </row>
    <row r="880" spans="1:7" ht="15.6" customHeight="1">
      <c r="B880" s="209" t="s">
        <v>320</v>
      </c>
      <c r="C880" s="210" t="s">
        <v>251</v>
      </c>
      <c r="D880" s="9">
        <v>0</v>
      </c>
      <c r="E880" s="10">
        <v>700</v>
      </c>
      <c r="F880" s="10">
        <v>700</v>
      </c>
      <c r="G880" s="10">
        <v>700</v>
      </c>
    </row>
    <row r="881" spans="1:7" ht="15.6" customHeight="1">
      <c r="A881" s="167" t="s">
        <v>5</v>
      </c>
      <c r="B881" s="209">
        <v>63</v>
      </c>
      <c r="C881" s="210" t="s">
        <v>518</v>
      </c>
      <c r="D881" s="4">
        <f t="shared" ref="D881:G881" si="295">D880</f>
        <v>0</v>
      </c>
      <c r="E881" s="5">
        <f t="shared" si="295"/>
        <v>700</v>
      </c>
      <c r="F881" s="5">
        <f t="shared" ref="F881" si="296">F880</f>
        <v>700</v>
      </c>
      <c r="G881" s="5">
        <f t="shared" si="295"/>
        <v>700</v>
      </c>
    </row>
    <row r="882" spans="1:7" ht="15.6" customHeight="1">
      <c r="A882" s="167" t="s">
        <v>5</v>
      </c>
      <c r="B882" s="76">
        <v>1E-3</v>
      </c>
      <c r="C882" s="49" t="s">
        <v>29</v>
      </c>
      <c r="D882" s="12">
        <f t="shared" ref="D882:G882" si="297">D868+D873+D877+D881</f>
        <v>254864</v>
      </c>
      <c r="E882" s="12">
        <f t="shared" si="297"/>
        <v>257617</v>
      </c>
      <c r="F882" s="12">
        <f t="shared" ref="F882" si="298">F868+F873+F877+F881</f>
        <v>257617</v>
      </c>
      <c r="G882" s="12">
        <f t="shared" si="297"/>
        <v>244077</v>
      </c>
    </row>
    <row r="883" spans="1:7" ht="12.75" customHeight="1">
      <c r="B883" s="76"/>
      <c r="C883" s="49"/>
      <c r="D883" s="10"/>
      <c r="E883" s="10"/>
      <c r="F883" s="10"/>
      <c r="G883" s="10"/>
    </row>
    <row r="884" spans="1:7" ht="25.5" customHeight="1">
      <c r="B884" s="76">
        <v>0.104</v>
      </c>
      <c r="C884" s="49" t="s">
        <v>373</v>
      </c>
      <c r="D884" s="10"/>
      <c r="E884" s="10"/>
      <c r="F884" s="10"/>
      <c r="G884" s="10"/>
    </row>
    <row r="885" spans="1:7" ht="14.45" customHeight="1">
      <c r="A885" s="166"/>
      <c r="B885" s="128">
        <v>60</v>
      </c>
      <c r="C885" s="116" t="s">
        <v>211</v>
      </c>
      <c r="D885" s="10"/>
      <c r="E885" s="10"/>
      <c r="F885" s="10"/>
      <c r="G885" s="10"/>
    </row>
    <row r="886" spans="1:7" ht="14.45" customHeight="1">
      <c r="A886" s="166"/>
      <c r="B886" s="128" t="s">
        <v>43</v>
      </c>
      <c r="C886" s="116" t="s">
        <v>316</v>
      </c>
      <c r="D886" s="10">
        <v>45000</v>
      </c>
      <c r="E886" s="10">
        <v>45000</v>
      </c>
      <c r="F886" s="10">
        <v>45000</v>
      </c>
      <c r="G886" s="10">
        <v>45000</v>
      </c>
    </row>
    <row r="887" spans="1:7" ht="14.45" customHeight="1">
      <c r="A887" s="166" t="s">
        <v>5</v>
      </c>
      <c r="B887" s="128">
        <v>60</v>
      </c>
      <c r="C887" s="116" t="s">
        <v>211</v>
      </c>
      <c r="D887" s="5">
        <f t="shared" ref="D887:G887" si="299">D886</f>
        <v>45000</v>
      </c>
      <c r="E887" s="5">
        <f t="shared" si="299"/>
        <v>45000</v>
      </c>
      <c r="F887" s="5">
        <f t="shared" ref="F887" si="300">F886</f>
        <v>45000</v>
      </c>
      <c r="G887" s="5">
        <f t="shared" si="299"/>
        <v>45000</v>
      </c>
    </row>
    <row r="888" spans="1:7" ht="14.45" customHeight="1">
      <c r="A888" s="166"/>
      <c r="B888" s="128"/>
      <c r="C888" s="116"/>
      <c r="D888" s="17"/>
      <c r="E888" s="17"/>
      <c r="F888" s="17"/>
      <c r="G888" s="17"/>
    </row>
    <row r="889" spans="1:7" ht="14.45" customHeight="1">
      <c r="A889" s="166"/>
      <c r="B889" s="128">
        <v>61</v>
      </c>
      <c r="C889" s="116" t="s">
        <v>409</v>
      </c>
      <c r="D889" s="9"/>
      <c r="E889" s="9"/>
      <c r="F889" s="9"/>
      <c r="G889" s="9"/>
    </row>
    <row r="890" spans="1:7" ht="14.45" customHeight="1">
      <c r="A890" s="166"/>
      <c r="B890" s="128" t="s">
        <v>333</v>
      </c>
      <c r="C890" s="116" t="s">
        <v>251</v>
      </c>
      <c r="D890" s="10">
        <v>1040</v>
      </c>
      <c r="E890" s="10">
        <v>530</v>
      </c>
      <c r="F890" s="10">
        <v>530</v>
      </c>
      <c r="G890" s="9">
        <v>0</v>
      </c>
    </row>
    <row r="891" spans="1:7" s="85" customFormat="1" ht="14.45" customHeight="1">
      <c r="A891" s="166" t="s">
        <v>5</v>
      </c>
      <c r="B891" s="128">
        <v>61</v>
      </c>
      <c r="C891" s="116" t="s">
        <v>409</v>
      </c>
      <c r="D891" s="5">
        <f t="shared" ref="D891:G891" si="301">D890</f>
        <v>1040</v>
      </c>
      <c r="E891" s="5">
        <f t="shared" si="301"/>
        <v>530</v>
      </c>
      <c r="F891" s="5">
        <f t="shared" si="301"/>
        <v>530</v>
      </c>
      <c r="G891" s="4">
        <f t="shared" si="301"/>
        <v>0</v>
      </c>
    </row>
    <row r="892" spans="1:7" ht="25.5" customHeight="1">
      <c r="A892" s="166" t="s">
        <v>5</v>
      </c>
      <c r="B892" s="131">
        <v>0.104</v>
      </c>
      <c r="C892" s="124" t="s">
        <v>373</v>
      </c>
      <c r="D892" s="12">
        <f t="shared" ref="D892:G892" si="302">D887+D891</f>
        <v>46040</v>
      </c>
      <c r="E892" s="12">
        <f t="shared" si="302"/>
        <v>45530</v>
      </c>
      <c r="F892" s="12">
        <f t="shared" si="302"/>
        <v>45530</v>
      </c>
      <c r="G892" s="12">
        <f t="shared" si="302"/>
        <v>45000</v>
      </c>
    </row>
    <row r="893" spans="1:7" ht="12.75" customHeight="1">
      <c r="A893" s="166" t="s">
        <v>5</v>
      </c>
      <c r="B893" s="132">
        <v>2203</v>
      </c>
      <c r="C893" s="124" t="s">
        <v>1</v>
      </c>
      <c r="D893" s="12">
        <f t="shared" ref="D893:G893" si="303">D882+D892</f>
        <v>300904</v>
      </c>
      <c r="E893" s="12">
        <f t="shared" si="303"/>
        <v>303147</v>
      </c>
      <c r="F893" s="12">
        <f t="shared" si="303"/>
        <v>303147</v>
      </c>
      <c r="G893" s="12">
        <f t="shared" si="303"/>
        <v>289077</v>
      </c>
    </row>
    <row r="894" spans="1:7" ht="13.5" customHeight="1">
      <c r="A894" s="166"/>
      <c r="B894" s="132"/>
      <c r="C894" s="124"/>
      <c r="D894" s="214"/>
      <c r="E894" s="10"/>
      <c r="F894" s="10"/>
      <c r="G894" s="10"/>
    </row>
    <row r="895" spans="1:7" ht="14.1" customHeight="1">
      <c r="A895" s="172" t="s">
        <v>7</v>
      </c>
      <c r="B895" s="132">
        <v>2204</v>
      </c>
      <c r="C895" s="124" t="s">
        <v>119</v>
      </c>
      <c r="D895" s="214"/>
      <c r="E895" s="10"/>
      <c r="F895" s="10"/>
      <c r="G895" s="10"/>
    </row>
    <row r="896" spans="1:7" ht="14.1" customHeight="1">
      <c r="A896" s="166"/>
      <c r="B896" s="156">
        <v>0.10199999999999999</v>
      </c>
      <c r="C896" s="124" t="s">
        <v>213</v>
      </c>
      <c r="D896" s="10"/>
      <c r="E896" s="10"/>
      <c r="F896" s="10"/>
      <c r="G896" s="10"/>
    </row>
    <row r="897" spans="1:7" ht="14.1" customHeight="1">
      <c r="A897" s="172"/>
      <c r="B897" s="157">
        <v>61</v>
      </c>
      <c r="C897" s="116" t="s">
        <v>120</v>
      </c>
      <c r="G897" s="35"/>
    </row>
    <row r="898" spans="1:7" ht="14.1" customHeight="1">
      <c r="A898" s="172"/>
      <c r="B898" s="231" t="s">
        <v>121</v>
      </c>
      <c r="C898" s="116" t="s">
        <v>16</v>
      </c>
      <c r="D898" s="10">
        <v>9218</v>
      </c>
      <c r="E898" s="26">
        <v>21005</v>
      </c>
      <c r="F898" s="26">
        <v>21005</v>
      </c>
      <c r="G898" s="84">
        <v>21488</v>
      </c>
    </row>
    <row r="899" spans="1:7" ht="14.1" customHeight="1">
      <c r="A899" s="173"/>
      <c r="B899" s="232" t="s">
        <v>173</v>
      </c>
      <c r="C899" s="210" t="s">
        <v>75</v>
      </c>
      <c r="D899" s="10">
        <v>3660</v>
      </c>
      <c r="E899" s="10">
        <v>2338</v>
      </c>
      <c r="F899" s="10">
        <v>2338</v>
      </c>
      <c r="G899" s="84">
        <v>1227</v>
      </c>
    </row>
    <row r="900" spans="1:7" ht="14.1" customHeight="1">
      <c r="B900" s="209" t="s">
        <v>331</v>
      </c>
      <c r="C900" s="210" t="s">
        <v>234</v>
      </c>
      <c r="D900" s="10">
        <v>334</v>
      </c>
      <c r="E900" s="10">
        <v>636</v>
      </c>
      <c r="F900" s="10">
        <v>636</v>
      </c>
      <c r="G900" s="10">
        <v>1</v>
      </c>
    </row>
    <row r="901" spans="1:7" ht="14.1" customHeight="1">
      <c r="B901" s="209" t="s">
        <v>332</v>
      </c>
      <c r="C901" s="210" t="s">
        <v>236</v>
      </c>
      <c r="D901" s="10">
        <v>6432</v>
      </c>
      <c r="E901" s="10">
        <v>3175</v>
      </c>
      <c r="F901" s="10">
        <v>3175</v>
      </c>
      <c r="G901" s="10">
        <v>3363</v>
      </c>
    </row>
    <row r="902" spans="1:7" ht="14.1" customHeight="1">
      <c r="B902" s="209" t="s">
        <v>563</v>
      </c>
      <c r="C902" s="210" t="s">
        <v>245</v>
      </c>
      <c r="D902" s="9">
        <v>0</v>
      </c>
      <c r="E902" s="10">
        <v>1</v>
      </c>
      <c r="F902" s="10">
        <v>1</v>
      </c>
      <c r="G902" s="84">
        <v>1</v>
      </c>
    </row>
    <row r="903" spans="1:7" ht="14.1" customHeight="1">
      <c r="A903" s="173"/>
      <c r="B903" s="232" t="s">
        <v>122</v>
      </c>
      <c r="C903" s="269" t="s">
        <v>688</v>
      </c>
      <c r="D903" s="10">
        <v>1000</v>
      </c>
      <c r="E903" s="26">
        <v>997</v>
      </c>
      <c r="F903" s="26">
        <v>997</v>
      </c>
      <c r="G903" s="84">
        <v>997</v>
      </c>
    </row>
    <row r="904" spans="1:7" ht="14.1" customHeight="1">
      <c r="A904" s="173"/>
      <c r="B904" s="232" t="s">
        <v>567</v>
      </c>
      <c r="C904" s="210" t="s">
        <v>246</v>
      </c>
      <c r="D904" s="9">
        <v>0</v>
      </c>
      <c r="E904" s="26">
        <v>1</v>
      </c>
      <c r="F904" s="26">
        <v>1</v>
      </c>
      <c r="G904" s="84">
        <v>1</v>
      </c>
    </row>
    <row r="905" spans="1:7" ht="14.1" customHeight="1">
      <c r="A905" s="173"/>
      <c r="B905" s="232" t="s">
        <v>564</v>
      </c>
      <c r="C905" s="210" t="s">
        <v>361</v>
      </c>
      <c r="D905" s="9">
        <v>0</v>
      </c>
      <c r="E905" s="26">
        <v>1</v>
      </c>
      <c r="F905" s="26">
        <v>1</v>
      </c>
      <c r="G905" s="84">
        <v>1</v>
      </c>
    </row>
    <row r="906" spans="1:7" s="85" customFormat="1" ht="14.1" customHeight="1">
      <c r="A906" s="172"/>
      <c r="B906" s="231" t="s">
        <v>333</v>
      </c>
      <c r="C906" s="116" t="s">
        <v>251</v>
      </c>
      <c r="D906" s="9">
        <v>0</v>
      </c>
      <c r="E906" s="26">
        <v>500</v>
      </c>
      <c r="F906" s="26">
        <v>500</v>
      </c>
      <c r="G906" s="26">
        <v>700</v>
      </c>
    </row>
    <row r="907" spans="1:7" ht="14.1" customHeight="1">
      <c r="A907" s="173" t="s">
        <v>5</v>
      </c>
      <c r="B907" s="81">
        <v>61</v>
      </c>
      <c r="C907" s="210" t="s">
        <v>120</v>
      </c>
      <c r="D907" s="29">
        <f t="shared" ref="D907:G907" si="304">SUM(D898:D906)</f>
        <v>20644</v>
      </c>
      <c r="E907" s="29">
        <f t="shared" si="304"/>
        <v>28654</v>
      </c>
      <c r="F907" s="29">
        <f t="shared" si="304"/>
        <v>28654</v>
      </c>
      <c r="G907" s="29">
        <f t="shared" si="304"/>
        <v>27779</v>
      </c>
    </row>
    <row r="908" spans="1:7" ht="14.1" customHeight="1">
      <c r="A908" s="173" t="s">
        <v>5</v>
      </c>
      <c r="B908" s="80">
        <v>0.10199999999999999</v>
      </c>
      <c r="C908" s="49" t="s">
        <v>213</v>
      </c>
      <c r="D908" s="12">
        <f t="shared" ref="D908:G909" si="305">D907</f>
        <v>20644</v>
      </c>
      <c r="E908" s="12">
        <f t="shared" si="305"/>
        <v>28654</v>
      </c>
      <c r="F908" s="12">
        <f t="shared" si="305"/>
        <v>28654</v>
      </c>
      <c r="G908" s="29">
        <f t="shared" si="305"/>
        <v>27779</v>
      </c>
    </row>
    <row r="909" spans="1:7" ht="14.1" customHeight="1">
      <c r="A909" s="173" t="s">
        <v>5</v>
      </c>
      <c r="B909" s="62">
        <v>2204</v>
      </c>
      <c r="C909" s="124" t="s">
        <v>119</v>
      </c>
      <c r="D909" s="5">
        <f t="shared" si="305"/>
        <v>20644</v>
      </c>
      <c r="E909" s="5">
        <f t="shared" si="305"/>
        <v>28654</v>
      </c>
      <c r="F909" s="5">
        <f t="shared" si="305"/>
        <v>28654</v>
      </c>
      <c r="G909" s="29">
        <f t="shared" si="305"/>
        <v>27779</v>
      </c>
    </row>
    <row r="910" spans="1:7" s="60" customFormat="1" ht="12.75" customHeight="1">
      <c r="A910" s="174" t="s">
        <v>5</v>
      </c>
      <c r="B910" s="89"/>
      <c r="C910" s="90" t="s">
        <v>6</v>
      </c>
      <c r="D910" s="5">
        <f t="shared" ref="D910:G910" si="306">D893+D854+D40+D909</f>
        <v>14650706</v>
      </c>
      <c r="E910" s="5">
        <f t="shared" si="306"/>
        <v>16599126</v>
      </c>
      <c r="F910" s="5">
        <f t="shared" si="306"/>
        <v>15585064</v>
      </c>
      <c r="G910" s="5">
        <f t="shared" si="306"/>
        <v>16030191</v>
      </c>
    </row>
    <row r="911" spans="1:7" ht="13.5" customHeight="1">
      <c r="C911" s="91"/>
      <c r="D911" s="197"/>
      <c r="E911" s="38"/>
      <c r="F911" s="38"/>
      <c r="G911" s="55"/>
    </row>
    <row r="912" spans="1:7" ht="13.5" customHeight="1">
      <c r="C912" s="49" t="s">
        <v>65</v>
      </c>
      <c r="D912" s="197"/>
      <c r="E912" s="38"/>
      <c r="F912" s="38"/>
      <c r="G912" s="55"/>
    </row>
    <row r="913" spans="1:7" ht="25.5" customHeight="1">
      <c r="A913" s="167" t="s">
        <v>7</v>
      </c>
      <c r="B913" s="51">
        <v>4202</v>
      </c>
      <c r="C913" s="52" t="s">
        <v>66</v>
      </c>
      <c r="D913" s="38"/>
      <c r="E913" s="38"/>
      <c r="F913" s="38"/>
      <c r="G913" s="55"/>
    </row>
    <row r="914" spans="1:7" ht="14.45" customHeight="1">
      <c r="A914" s="169"/>
      <c r="B914" s="92">
        <v>1</v>
      </c>
      <c r="C914" s="54" t="s">
        <v>11</v>
      </c>
      <c r="D914" s="37"/>
      <c r="E914" s="37"/>
      <c r="F914" s="37"/>
      <c r="G914" s="93"/>
    </row>
    <row r="915" spans="1:7">
      <c r="A915" s="169"/>
      <c r="B915" s="94">
        <v>1.2010000000000001</v>
      </c>
      <c r="C915" s="52" t="s">
        <v>12</v>
      </c>
      <c r="D915" s="37"/>
      <c r="E915" s="37"/>
      <c r="F915" s="37"/>
      <c r="G915" s="93"/>
    </row>
    <row r="916" spans="1:7" ht="14.45" customHeight="1">
      <c r="A916" s="169"/>
      <c r="B916" s="95">
        <v>44</v>
      </c>
      <c r="C916" s="54" t="s">
        <v>663</v>
      </c>
      <c r="D916" s="37"/>
      <c r="E916" s="37"/>
      <c r="F916" s="37"/>
      <c r="G916" s="93"/>
    </row>
    <row r="917" spans="1:7" ht="14.45" customHeight="1">
      <c r="A917" s="169"/>
      <c r="B917" s="95" t="s">
        <v>383</v>
      </c>
      <c r="C917" s="54" t="s">
        <v>384</v>
      </c>
      <c r="D917" s="37"/>
      <c r="E917" s="37"/>
      <c r="F917" s="37"/>
      <c r="G917" s="93"/>
    </row>
    <row r="918" spans="1:7" ht="14.45" customHeight="1">
      <c r="A918" s="169"/>
      <c r="B918" s="95" t="s">
        <v>390</v>
      </c>
      <c r="C918" s="54" t="s">
        <v>385</v>
      </c>
      <c r="D918" s="31">
        <v>110554</v>
      </c>
      <c r="E918" s="28">
        <v>0</v>
      </c>
      <c r="F918" s="28">
        <v>0</v>
      </c>
      <c r="G918" s="31">
        <v>5987</v>
      </c>
    </row>
    <row r="919" spans="1:7" ht="14.45" customHeight="1">
      <c r="A919" s="175" t="s">
        <v>5</v>
      </c>
      <c r="B919" s="118" t="s">
        <v>383</v>
      </c>
      <c r="C919" s="109" t="s">
        <v>384</v>
      </c>
      <c r="D919" s="29">
        <f t="shared" ref="D919:G919" si="307">D918</f>
        <v>110554</v>
      </c>
      <c r="E919" s="22">
        <f t="shared" si="307"/>
        <v>0</v>
      </c>
      <c r="F919" s="22">
        <f t="shared" si="307"/>
        <v>0</v>
      </c>
      <c r="G919" s="29">
        <f t="shared" si="307"/>
        <v>5987</v>
      </c>
    </row>
    <row r="920" spans="1:7" ht="9" customHeight="1">
      <c r="A920" s="175"/>
      <c r="B920" s="118"/>
      <c r="C920" s="109"/>
      <c r="D920" s="97"/>
      <c r="E920" s="97"/>
      <c r="F920" s="97"/>
      <c r="G920" s="97"/>
    </row>
    <row r="921" spans="1:7" ht="14.45" customHeight="1">
      <c r="A921" s="169"/>
      <c r="B921" s="95" t="s">
        <v>406</v>
      </c>
      <c r="C921" s="54" t="s">
        <v>407</v>
      </c>
      <c r="D921" s="98"/>
      <c r="E921" s="98"/>
      <c r="F921" s="98"/>
      <c r="G921" s="98"/>
    </row>
    <row r="922" spans="1:7" ht="14.45" customHeight="1">
      <c r="A922" s="175"/>
      <c r="B922" s="118" t="s">
        <v>408</v>
      </c>
      <c r="C922" s="109" t="s">
        <v>30</v>
      </c>
      <c r="D922" s="26">
        <v>8817</v>
      </c>
      <c r="E922" s="26">
        <v>10000</v>
      </c>
      <c r="F922" s="26">
        <v>10000</v>
      </c>
      <c r="G922" s="20">
        <v>0</v>
      </c>
    </row>
    <row r="923" spans="1:7" ht="14.45" customHeight="1">
      <c r="A923" s="175" t="s">
        <v>5</v>
      </c>
      <c r="B923" s="118" t="s">
        <v>406</v>
      </c>
      <c r="C923" s="109" t="s">
        <v>407</v>
      </c>
      <c r="D923" s="29">
        <f t="shared" ref="D923:G923" si="308">D922</f>
        <v>8817</v>
      </c>
      <c r="E923" s="29">
        <f t="shared" si="308"/>
        <v>10000</v>
      </c>
      <c r="F923" s="29">
        <f t="shared" si="308"/>
        <v>10000</v>
      </c>
      <c r="G923" s="22">
        <f t="shared" si="308"/>
        <v>0</v>
      </c>
    </row>
    <row r="924" spans="1:7" ht="9" customHeight="1">
      <c r="A924" s="175"/>
      <c r="B924" s="118"/>
      <c r="C924" s="109"/>
      <c r="D924" s="97"/>
      <c r="E924" s="97"/>
      <c r="F924" s="97"/>
      <c r="G924" s="97"/>
    </row>
    <row r="925" spans="1:7" ht="15" customHeight="1">
      <c r="A925" s="175"/>
      <c r="B925" s="118" t="s">
        <v>112</v>
      </c>
      <c r="C925" s="109" t="s">
        <v>419</v>
      </c>
      <c r="D925" s="98"/>
      <c r="E925" s="98"/>
      <c r="F925" s="98"/>
      <c r="G925" s="98"/>
    </row>
    <row r="926" spans="1:7">
      <c r="A926" s="175"/>
      <c r="B926" s="118" t="s">
        <v>418</v>
      </c>
      <c r="C926" s="109" t="s">
        <v>385</v>
      </c>
      <c r="D926" s="26">
        <f>50299</f>
        <v>50299</v>
      </c>
      <c r="E926" s="20">
        <v>0</v>
      </c>
      <c r="F926" s="20">
        <v>0</v>
      </c>
      <c r="G926" s="26">
        <v>70000</v>
      </c>
    </row>
    <row r="927" spans="1:7" ht="15" customHeight="1">
      <c r="A927" s="169" t="s">
        <v>5</v>
      </c>
      <c r="B927" s="95" t="s">
        <v>112</v>
      </c>
      <c r="C927" s="54" t="s">
        <v>419</v>
      </c>
      <c r="D927" s="29">
        <f t="shared" ref="D927:G927" si="309">D926</f>
        <v>50299</v>
      </c>
      <c r="E927" s="22">
        <f t="shared" si="309"/>
        <v>0</v>
      </c>
      <c r="F927" s="22">
        <f t="shared" si="309"/>
        <v>0</v>
      </c>
      <c r="G927" s="29">
        <f t="shared" si="309"/>
        <v>70000</v>
      </c>
    </row>
    <row r="928" spans="1:7" ht="11.1" customHeight="1">
      <c r="A928" s="169"/>
      <c r="B928" s="95"/>
      <c r="C928" s="54"/>
      <c r="D928" s="82"/>
      <c r="E928" s="82"/>
      <c r="F928" s="82"/>
      <c r="G928" s="135"/>
    </row>
    <row r="929" spans="1:7" s="85" customFormat="1" ht="12.75" customHeight="1">
      <c r="A929" s="99"/>
      <c r="B929" s="103" t="s">
        <v>470</v>
      </c>
      <c r="C929" s="101" t="s">
        <v>479</v>
      </c>
      <c r="D929" s="20"/>
      <c r="E929" s="20"/>
      <c r="F929" s="26"/>
      <c r="G929" s="20"/>
    </row>
    <row r="930" spans="1:7" s="85" customFormat="1" ht="25.5">
      <c r="A930" s="99"/>
      <c r="B930" s="103" t="s">
        <v>487</v>
      </c>
      <c r="C930" s="54" t="s">
        <v>498</v>
      </c>
      <c r="D930" s="26">
        <f>3061+1</f>
        <v>3062</v>
      </c>
      <c r="E930" s="20">
        <v>0</v>
      </c>
      <c r="F930" s="20">
        <v>0</v>
      </c>
      <c r="G930" s="20">
        <v>0</v>
      </c>
    </row>
    <row r="931" spans="1:7" s="85" customFormat="1" ht="12.75" customHeight="1">
      <c r="A931" s="169" t="s">
        <v>5</v>
      </c>
      <c r="B931" s="103" t="s">
        <v>470</v>
      </c>
      <c r="C931" s="101" t="s">
        <v>479</v>
      </c>
      <c r="D931" s="29">
        <f t="shared" ref="D931:G931" si="310">D930</f>
        <v>3062</v>
      </c>
      <c r="E931" s="22">
        <f t="shared" si="310"/>
        <v>0</v>
      </c>
      <c r="F931" s="22">
        <f t="shared" si="310"/>
        <v>0</v>
      </c>
      <c r="G931" s="22">
        <f t="shared" si="310"/>
        <v>0</v>
      </c>
    </row>
    <row r="932" spans="1:7" s="85" customFormat="1" ht="11.1" customHeight="1">
      <c r="A932" s="169"/>
      <c r="B932" s="103"/>
      <c r="C932" s="101"/>
      <c r="D932" s="82"/>
      <c r="E932" s="82"/>
      <c r="F932" s="82"/>
      <c r="G932" s="145"/>
    </row>
    <row r="933" spans="1:7" s="85" customFormat="1" ht="12.75" customHeight="1">
      <c r="A933" s="169"/>
      <c r="B933" s="103" t="s">
        <v>521</v>
      </c>
      <c r="C933" s="101" t="s">
        <v>522</v>
      </c>
      <c r="D933" s="20"/>
      <c r="E933" s="20"/>
      <c r="F933" s="20"/>
      <c r="G933" s="26"/>
    </row>
    <row r="934" spans="1:7" s="85" customFormat="1" ht="27.75" customHeight="1">
      <c r="A934" s="169"/>
      <c r="B934" s="103" t="s">
        <v>523</v>
      </c>
      <c r="C934" s="54" t="s">
        <v>498</v>
      </c>
      <c r="D934" s="20">
        <v>0</v>
      </c>
      <c r="E934" s="26">
        <v>5499</v>
      </c>
      <c r="F934" s="26">
        <v>5499</v>
      </c>
      <c r="G934" s="26">
        <v>35000</v>
      </c>
    </row>
    <row r="935" spans="1:7" s="85" customFormat="1">
      <c r="A935" s="175"/>
      <c r="B935" s="120" t="s">
        <v>524</v>
      </c>
      <c r="C935" s="121" t="s">
        <v>437</v>
      </c>
      <c r="D935" s="20">
        <v>0</v>
      </c>
      <c r="E935" s="26">
        <v>1</v>
      </c>
      <c r="F935" s="26">
        <v>1</v>
      </c>
      <c r="G935" s="20">
        <v>0</v>
      </c>
    </row>
    <row r="936" spans="1:7" s="85" customFormat="1" ht="15" customHeight="1">
      <c r="A936" s="175" t="s">
        <v>5</v>
      </c>
      <c r="B936" s="120" t="s">
        <v>521</v>
      </c>
      <c r="C936" s="121" t="s">
        <v>522</v>
      </c>
      <c r="D936" s="22">
        <f t="shared" ref="D936:G936" si="311">SUM(D934:D935)</f>
        <v>0</v>
      </c>
      <c r="E936" s="29">
        <f t="shared" si="311"/>
        <v>5500</v>
      </c>
      <c r="F936" s="29">
        <f t="shared" si="311"/>
        <v>5500</v>
      </c>
      <c r="G936" s="29">
        <f t="shared" si="311"/>
        <v>35000</v>
      </c>
    </row>
    <row r="937" spans="1:7" s="85" customFormat="1" ht="11.1" customHeight="1">
      <c r="A937" s="175"/>
      <c r="B937" s="120"/>
      <c r="C937" s="121"/>
      <c r="D937" s="82"/>
      <c r="E937" s="82"/>
      <c r="F937" s="82"/>
      <c r="G937" s="82"/>
    </row>
    <row r="938" spans="1:7" ht="26.25" customHeight="1">
      <c r="A938" s="175"/>
      <c r="B938" s="118" t="s">
        <v>527</v>
      </c>
      <c r="C938" s="109" t="s">
        <v>528</v>
      </c>
      <c r="D938" s="98"/>
      <c r="E938" s="98"/>
      <c r="F938" s="98"/>
      <c r="G938" s="98"/>
    </row>
    <row r="939" spans="1:7">
      <c r="A939" s="175"/>
      <c r="B939" s="118" t="s">
        <v>529</v>
      </c>
      <c r="C939" s="109" t="s">
        <v>385</v>
      </c>
      <c r="D939" s="20">
        <v>0</v>
      </c>
      <c r="E939" s="26">
        <v>60000</v>
      </c>
      <c r="F939" s="26">
        <v>60000</v>
      </c>
      <c r="G939" s="26">
        <v>20000</v>
      </c>
    </row>
    <row r="940" spans="1:7" ht="28.5" customHeight="1">
      <c r="A940" s="169" t="s">
        <v>5</v>
      </c>
      <c r="B940" s="118" t="s">
        <v>527</v>
      </c>
      <c r="C940" s="109" t="s">
        <v>528</v>
      </c>
      <c r="D940" s="22">
        <f t="shared" ref="D940:G940" si="312">D939</f>
        <v>0</v>
      </c>
      <c r="E940" s="29">
        <f t="shared" si="312"/>
        <v>60000</v>
      </c>
      <c r="F940" s="29">
        <f t="shared" ref="F940" si="313">F939</f>
        <v>60000</v>
      </c>
      <c r="G940" s="29">
        <f t="shared" si="312"/>
        <v>20000</v>
      </c>
    </row>
    <row r="941" spans="1:7" ht="11.1" customHeight="1">
      <c r="A941" s="169"/>
      <c r="B941" s="118"/>
      <c r="C941" s="109"/>
      <c r="D941" s="20"/>
      <c r="E941" s="26"/>
      <c r="F941" s="26"/>
      <c r="G941" s="26"/>
    </row>
    <row r="942" spans="1:7" ht="12.75" customHeight="1">
      <c r="A942" s="175"/>
      <c r="B942" s="118" t="s">
        <v>530</v>
      </c>
      <c r="C942" s="109" t="s">
        <v>531</v>
      </c>
      <c r="D942" s="98"/>
      <c r="E942" s="98"/>
      <c r="F942" s="98"/>
      <c r="G942" s="98"/>
    </row>
    <row r="943" spans="1:7">
      <c r="A943" s="175"/>
      <c r="B943" s="118" t="s">
        <v>532</v>
      </c>
      <c r="C943" s="109" t="s">
        <v>385</v>
      </c>
      <c r="D943" s="20">
        <v>0</v>
      </c>
      <c r="E943" s="26">
        <v>7000</v>
      </c>
      <c r="F943" s="26">
        <v>7000</v>
      </c>
      <c r="G943" s="26">
        <v>3000</v>
      </c>
    </row>
    <row r="944" spans="1:7">
      <c r="A944" s="175"/>
      <c r="B944" s="103" t="s">
        <v>599</v>
      </c>
      <c r="C944" s="101" t="s">
        <v>437</v>
      </c>
      <c r="D944" s="20">
        <v>0</v>
      </c>
      <c r="E944" s="20">
        <v>0</v>
      </c>
      <c r="F944" s="20">
        <v>0</v>
      </c>
      <c r="G944" s="26">
        <v>3000</v>
      </c>
    </row>
    <row r="945" spans="1:7" ht="12.75" customHeight="1">
      <c r="A945" s="169" t="s">
        <v>5</v>
      </c>
      <c r="B945" s="118" t="s">
        <v>530</v>
      </c>
      <c r="C945" s="109" t="s">
        <v>531</v>
      </c>
      <c r="D945" s="22">
        <f>SUM(D943:D944)</f>
        <v>0</v>
      </c>
      <c r="E945" s="29">
        <f t="shared" ref="E945:G945" si="314">SUM(E943:E944)</f>
        <v>7000</v>
      </c>
      <c r="F945" s="29">
        <f t="shared" si="314"/>
        <v>7000</v>
      </c>
      <c r="G945" s="29">
        <f t="shared" si="314"/>
        <v>6000</v>
      </c>
    </row>
    <row r="946" spans="1:7" ht="11.1" customHeight="1">
      <c r="A946" s="169"/>
      <c r="B946" s="118"/>
      <c r="C946" s="109"/>
      <c r="D946" s="82"/>
      <c r="E946" s="145"/>
      <c r="F946" s="145"/>
      <c r="G946" s="145"/>
    </row>
    <row r="947" spans="1:7" ht="26.25" customHeight="1">
      <c r="A947" s="175"/>
      <c r="B947" s="118" t="s">
        <v>608</v>
      </c>
      <c r="C947" s="109" t="s">
        <v>609</v>
      </c>
      <c r="D947" s="98"/>
      <c r="E947" s="98"/>
      <c r="F947" s="98"/>
      <c r="G947" s="98"/>
    </row>
    <row r="948" spans="1:7">
      <c r="A948" s="175"/>
      <c r="B948" s="118" t="s">
        <v>610</v>
      </c>
      <c r="C948" s="109" t="s">
        <v>385</v>
      </c>
      <c r="D948" s="20">
        <v>0</v>
      </c>
      <c r="E948" s="20">
        <v>0</v>
      </c>
      <c r="F948" s="20">
        <v>0</v>
      </c>
      <c r="G948" s="26">
        <v>35367</v>
      </c>
    </row>
    <row r="949" spans="1:7" ht="28.5" customHeight="1">
      <c r="A949" s="169" t="s">
        <v>5</v>
      </c>
      <c r="B949" s="118" t="s">
        <v>608</v>
      </c>
      <c r="C949" s="109" t="s">
        <v>609</v>
      </c>
      <c r="D949" s="22">
        <f>D948</f>
        <v>0</v>
      </c>
      <c r="E949" s="22">
        <f t="shared" ref="E949:G949" si="315">E948</f>
        <v>0</v>
      </c>
      <c r="F949" s="22">
        <f t="shared" si="315"/>
        <v>0</v>
      </c>
      <c r="G949" s="29">
        <f t="shared" si="315"/>
        <v>35367</v>
      </c>
    </row>
    <row r="950" spans="1:7" ht="12" customHeight="1">
      <c r="A950" s="175" t="s">
        <v>5</v>
      </c>
      <c r="B950" s="118">
        <v>44</v>
      </c>
      <c r="C950" s="109" t="s">
        <v>663</v>
      </c>
      <c r="D950" s="29">
        <f>D919+D923+D927+D931+D936+D940+D945+D949</f>
        <v>172732</v>
      </c>
      <c r="E950" s="29">
        <f t="shared" ref="E950:G950" si="316">E919+E923+E927+E931+E936+E940+E945+E949</f>
        <v>82500</v>
      </c>
      <c r="F950" s="29">
        <f t="shared" si="316"/>
        <v>82500</v>
      </c>
      <c r="G950" s="29">
        <f t="shared" si="316"/>
        <v>172354</v>
      </c>
    </row>
    <row r="951" spans="1:7" ht="9" customHeight="1">
      <c r="A951" s="175"/>
      <c r="B951" s="118"/>
      <c r="C951" s="109"/>
      <c r="D951" s="98"/>
      <c r="E951" s="98"/>
      <c r="F951" s="98"/>
      <c r="G951" s="98"/>
    </row>
    <row r="952" spans="1:7" ht="14.45" customHeight="1">
      <c r="A952" s="175"/>
      <c r="B952" s="118" t="s">
        <v>410</v>
      </c>
      <c r="C952" s="109" t="s">
        <v>195</v>
      </c>
      <c r="D952" s="37"/>
      <c r="E952" s="37"/>
      <c r="F952" s="37"/>
      <c r="G952" s="93"/>
    </row>
    <row r="953" spans="1:7" ht="25.5">
      <c r="A953" s="99"/>
      <c r="B953" s="215" t="s">
        <v>530</v>
      </c>
      <c r="C953" s="101" t="s">
        <v>596</v>
      </c>
      <c r="D953" s="26"/>
      <c r="E953" s="20"/>
      <c r="F953" s="20"/>
      <c r="G953" s="20"/>
    </row>
    <row r="954" spans="1:7" ht="14.45" customHeight="1">
      <c r="A954" s="264"/>
      <c r="B954" s="265" t="s">
        <v>597</v>
      </c>
      <c r="C954" s="260" t="s">
        <v>385</v>
      </c>
      <c r="D954" s="21">
        <v>0</v>
      </c>
      <c r="E954" s="21">
        <v>0</v>
      </c>
      <c r="F954" s="27">
        <v>150000</v>
      </c>
      <c r="G954" s="12">
        <v>847800</v>
      </c>
    </row>
    <row r="955" spans="1:7" ht="25.5">
      <c r="A955" s="99" t="s">
        <v>5</v>
      </c>
      <c r="B955" s="215" t="s">
        <v>530</v>
      </c>
      <c r="C955" s="101" t="s">
        <v>596</v>
      </c>
      <c r="D955" s="21">
        <f t="shared" ref="D955:G955" si="317">D954</f>
        <v>0</v>
      </c>
      <c r="E955" s="21">
        <f t="shared" si="317"/>
        <v>0</v>
      </c>
      <c r="F955" s="27">
        <f t="shared" si="317"/>
        <v>150000</v>
      </c>
      <c r="G955" s="27">
        <f t="shared" si="317"/>
        <v>847800</v>
      </c>
    </row>
    <row r="956" spans="1:7" ht="9.9499999999999993" customHeight="1">
      <c r="A956" s="99"/>
      <c r="B956" s="215"/>
      <c r="C956" s="101"/>
      <c r="D956" s="145"/>
      <c r="E956" s="82"/>
      <c r="F956" s="82"/>
      <c r="G956" s="82"/>
    </row>
    <row r="957" spans="1:7">
      <c r="A957" s="99"/>
      <c r="B957" s="215">
        <v>69</v>
      </c>
      <c r="C957" s="206" t="s">
        <v>658</v>
      </c>
      <c r="D957" s="26"/>
      <c r="E957" s="20"/>
      <c r="F957" s="20"/>
      <c r="G957" s="20"/>
    </row>
    <row r="958" spans="1:7" ht="14.45" customHeight="1">
      <c r="A958" s="99"/>
      <c r="B958" s="103" t="s">
        <v>630</v>
      </c>
      <c r="C958" s="101" t="s">
        <v>385</v>
      </c>
      <c r="D958" s="28">
        <v>0</v>
      </c>
      <c r="E958" s="28">
        <v>0</v>
      </c>
      <c r="F958" s="28">
        <v>0</v>
      </c>
      <c r="G958" s="10">
        <v>3000</v>
      </c>
    </row>
    <row r="959" spans="1:7">
      <c r="A959" s="99" t="s">
        <v>5</v>
      </c>
      <c r="B959" s="215">
        <v>69</v>
      </c>
      <c r="C959" s="206" t="s">
        <v>658</v>
      </c>
      <c r="D959" s="22">
        <f t="shared" ref="D959:G959" si="318">D958</f>
        <v>0</v>
      </c>
      <c r="E959" s="22">
        <f t="shared" si="318"/>
        <v>0</v>
      </c>
      <c r="F959" s="22">
        <f t="shared" si="318"/>
        <v>0</v>
      </c>
      <c r="G959" s="29">
        <f t="shared" si="318"/>
        <v>3000</v>
      </c>
    </row>
    <row r="960" spans="1:7" s="85" customFormat="1" ht="9.9499999999999993" customHeight="1">
      <c r="A960" s="119"/>
      <c r="B960" s="216"/>
      <c r="C960" s="121"/>
      <c r="D960" s="26"/>
      <c r="E960" s="20"/>
      <c r="F960" s="20"/>
      <c r="G960" s="20"/>
    </row>
    <row r="961" spans="1:7" ht="25.5">
      <c r="A961" s="99"/>
      <c r="B961" s="215">
        <v>70</v>
      </c>
      <c r="C961" s="206" t="s">
        <v>632</v>
      </c>
      <c r="D961" s="26"/>
      <c r="E961" s="20"/>
      <c r="F961" s="20"/>
      <c r="G961" s="20"/>
    </row>
    <row r="962" spans="1:7" ht="14.45" customHeight="1">
      <c r="A962" s="99"/>
      <c r="B962" s="103" t="s">
        <v>631</v>
      </c>
      <c r="C962" s="101" t="s">
        <v>385</v>
      </c>
      <c r="D962" s="28">
        <v>0</v>
      </c>
      <c r="E962" s="28">
        <v>0</v>
      </c>
      <c r="F962" s="28">
        <v>0</v>
      </c>
      <c r="G962" s="10">
        <v>3000</v>
      </c>
    </row>
    <row r="963" spans="1:7" ht="25.5">
      <c r="A963" s="99" t="s">
        <v>5</v>
      </c>
      <c r="B963" s="215">
        <v>70</v>
      </c>
      <c r="C963" s="206" t="s">
        <v>632</v>
      </c>
      <c r="D963" s="22">
        <f t="shared" ref="D963:G963" si="319">D962</f>
        <v>0</v>
      </c>
      <c r="E963" s="22">
        <f t="shared" si="319"/>
        <v>0</v>
      </c>
      <c r="F963" s="22">
        <f t="shared" si="319"/>
        <v>0</v>
      </c>
      <c r="G963" s="29">
        <f t="shared" si="319"/>
        <v>3000</v>
      </c>
    </row>
    <row r="964" spans="1:7" ht="14.45" customHeight="1">
      <c r="A964" s="169" t="s">
        <v>5</v>
      </c>
      <c r="B964" s="95" t="s">
        <v>410</v>
      </c>
      <c r="C964" s="54" t="s">
        <v>195</v>
      </c>
      <c r="D964" s="22">
        <f>D955+D959+D963</f>
        <v>0</v>
      </c>
      <c r="E964" s="22">
        <f t="shared" ref="E964:G964" si="320">E955+E959+E963</f>
        <v>0</v>
      </c>
      <c r="F964" s="29">
        <f t="shared" si="320"/>
        <v>150000</v>
      </c>
      <c r="G964" s="29">
        <f t="shared" si="320"/>
        <v>853800</v>
      </c>
    </row>
    <row r="965" spans="1:7" ht="9.9499999999999993" customHeight="1">
      <c r="A965" s="175"/>
      <c r="B965" s="118"/>
      <c r="C965" s="109"/>
      <c r="D965" s="98"/>
      <c r="E965" s="98"/>
      <c r="F965" s="98"/>
      <c r="G965" s="98"/>
    </row>
    <row r="966" spans="1:7" ht="12.75" customHeight="1">
      <c r="A966" s="175"/>
      <c r="B966" s="118" t="s">
        <v>68</v>
      </c>
      <c r="C966" s="109" t="s">
        <v>198</v>
      </c>
      <c r="D966" s="37"/>
      <c r="E966" s="37"/>
      <c r="F966" s="37"/>
      <c r="G966" s="93"/>
    </row>
    <row r="967" spans="1:7" ht="25.5" customHeight="1">
      <c r="A967" s="175"/>
      <c r="B967" s="118" t="s">
        <v>113</v>
      </c>
      <c r="C967" s="109" t="s">
        <v>548</v>
      </c>
      <c r="D967" s="20"/>
      <c r="E967" s="26"/>
      <c r="F967" s="26"/>
      <c r="G967" s="20"/>
    </row>
    <row r="968" spans="1:7" ht="14.45" customHeight="1">
      <c r="A968" s="175"/>
      <c r="B968" s="118" t="s">
        <v>400</v>
      </c>
      <c r="C968" s="109" t="s">
        <v>385</v>
      </c>
      <c r="D968" s="21">
        <v>0</v>
      </c>
      <c r="E968" s="27">
        <v>2000</v>
      </c>
      <c r="F968" s="27">
        <v>2000</v>
      </c>
      <c r="G968" s="27">
        <v>800</v>
      </c>
    </row>
    <row r="969" spans="1:7" ht="25.5" customHeight="1">
      <c r="A969" s="175" t="s">
        <v>5</v>
      </c>
      <c r="B969" s="118" t="s">
        <v>113</v>
      </c>
      <c r="C969" s="109" t="s">
        <v>548</v>
      </c>
      <c r="D969" s="22">
        <f t="shared" ref="D969:G969" si="321">D968</f>
        <v>0</v>
      </c>
      <c r="E969" s="29">
        <f t="shared" si="321"/>
        <v>2000</v>
      </c>
      <c r="F969" s="29">
        <f t="shared" ref="F969" si="322">F968</f>
        <v>2000</v>
      </c>
      <c r="G969" s="29">
        <f t="shared" si="321"/>
        <v>800</v>
      </c>
    </row>
    <row r="970" spans="1:7" s="85" customFormat="1" ht="9.9499999999999993" customHeight="1">
      <c r="A970" s="175"/>
      <c r="B970" s="118"/>
      <c r="C970" s="109"/>
      <c r="D970" s="20"/>
      <c r="E970" s="26"/>
      <c r="F970" s="26"/>
      <c r="G970" s="26"/>
    </row>
    <row r="971" spans="1:7">
      <c r="A971" s="175"/>
      <c r="B971" s="118" t="s">
        <v>470</v>
      </c>
      <c r="C971" s="217" t="s">
        <v>627</v>
      </c>
      <c r="D971" s="20"/>
      <c r="E971" s="26"/>
      <c r="F971" s="26"/>
      <c r="G971" s="20"/>
    </row>
    <row r="972" spans="1:7" ht="14.45" customHeight="1">
      <c r="A972" s="175"/>
      <c r="B972" s="118" t="s">
        <v>413</v>
      </c>
      <c r="C972" s="109" t="s">
        <v>385</v>
      </c>
      <c r="D972" s="21">
        <v>0</v>
      </c>
      <c r="E972" s="21">
        <v>0</v>
      </c>
      <c r="F972" s="21">
        <v>0</v>
      </c>
      <c r="G972" s="27">
        <v>3000</v>
      </c>
    </row>
    <row r="973" spans="1:7">
      <c r="A973" s="175" t="s">
        <v>5</v>
      </c>
      <c r="B973" s="118" t="s">
        <v>470</v>
      </c>
      <c r="C973" s="217" t="s">
        <v>627</v>
      </c>
      <c r="D973" s="22">
        <f t="shared" ref="D973:G973" si="323">D972</f>
        <v>0</v>
      </c>
      <c r="E973" s="22">
        <f t="shared" si="323"/>
        <v>0</v>
      </c>
      <c r="F973" s="22">
        <f t="shared" si="323"/>
        <v>0</v>
      </c>
      <c r="G973" s="29">
        <f t="shared" si="323"/>
        <v>3000</v>
      </c>
    </row>
    <row r="974" spans="1:7" s="85" customFormat="1" ht="9.9499999999999993" customHeight="1">
      <c r="A974" s="175"/>
      <c r="B974" s="118"/>
      <c r="C974" s="109"/>
      <c r="D974" s="20"/>
      <c r="E974" s="26"/>
      <c r="F974" s="26"/>
      <c r="G974" s="26"/>
    </row>
    <row r="975" spans="1:7">
      <c r="A975" s="175"/>
      <c r="B975" s="118" t="s">
        <v>521</v>
      </c>
      <c r="C975" s="59" t="s">
        <v>664</v>
      </c>
      <c r="D975" s="20"/>
      <c r="E975" s="26"/>
      <c r="F975" s="26"/>
      <c r="G975" s="20"/>
    </row>
    <row r="976" spans="1:7" ht="14.45" customHeight="1">
      <c r="A976" s="175"/>
      <c r="B976" s="118" t="s">
        <v>537</v>
      </c>
      <c r="C976" s="109" t="s">
        <v>385</v>
      </c>
      <c r="D976" s="21">
        <v>0</v>
      </c>
      <c r="E976" s="21">
        <v>0</v>
      </c>
      <c r="F976" s="21">
        <v>0</v>
      </c>
      <c r="G976" s="27">
        <v>12835</v>
      </c>
    </row>
    <row r="977" spans="1:7">
      <c r="A977" s="175" t="s">
        <v>5</v>
      </c>
      <c r="B977" s="118" t="s">
        <v>521</v>
      </c>
      <c r="C977" s="96" t="s">
        <v>664</v>
      </c>
      <c r="D977" s="22">
        <f t="shared" ref="D977:G977" si="324">D976</f>
        <v>0</v>
      </c>
      <c r="E977" s="22">
        <f t="shared" si="324"/>
        <v>0</v>
      </c>
      <c r="F977" s="22">
        <f t="shared" si="324"/>
        <v>0</v>
      </c>
      <c r="G977" s="29">
        <f t="shared" si="324"/>
        <v>12835</v>
      </c>
    </row>
    <row r="978" spans="1:7" ht="14.45" customHeight="1">
      <c r="A978" s="175" t="s">
        <v>5</v>
      </c>
      <c r="B978" s="118" t="s">
        <v>68</v>
      </c>
      <c r="C978" s="109" t="s">
        <v>198</v>
      </c>
      <c r="D978" s="22">
        <f>D969+D973+D977</f>
        <v>0</v>
      </c>
      <c r="E978" s="29">
        <f t="shared" ref="E978:G978" si="325">E969+E973+E977</f>
        <v>2000</v>
      </c>
      <c r="F978" s="29">
        <f t="shared" si="325"/>
        <v>2000</v>
      </c>
      <c r="G978" s="29">
        <f t="shared" si="325"/>
        <v>16635</v>
      </c>
    </row>
    <row r="979" spans="1:7" ht="9" customHeight="1">
      <c r="A979" s="175"/>
      <c r="B979" s="118"/>
      <c r="C979" s="109"/>
      <c r="D979" s="20"/>
      <c r="E979" s="26"/>
      <c r="F979" s="26"/>
      <c r="G979" s="26"/>
    </row>
    <row r="980" spans="1:7" ht="14.45" customHeight="1">
      <c r="A980" s="175"/>
      <c r="B980" s="118" t="s">
        <v>212</v>
      </c>
      <c r="C980" s="109" t="s">
        <v>199</v>
      </c>
      <c r="D980" s="20"/>
      <c r="E980" s="26"/>
      <c r="F980" s="26"/>
      <c r="G980" s="26"/>
    </row>
    <row r="981" spans="1:7" ht="27.95" customHeight="1">
      <c r="A981" s="175"/>
      <c r="B981" s="117">
        <v>63</v>
      </c>
      <c r="C981" s="109" t="s">
        <v>499</v>
      </c>
      <c r="D981" s="9"/>
      <c r="E981" s="10"/>
      <c r="F981" s="10"/>
      <c r="G981" s="9"/>
    </row>
    <row r="982" spans="1:7" ht="14.45" customHeight="1">
      <c r="A982" s="169"/>
      <c r="B982" s="236" t="s">
        <v>457</v>
      </c>
      <c r="C982" s="58" t="s">
        <v>385</v>
      </c>
      <c r="D982" s="10">
        <v>3600</v>
      </c>
      <c r="E982" s="10">
        <v>3596</v>
      </c>
      <c r="F982" s="10">
        <v>3596</v>
      </c>
      <c r="G982" s="10">
        <v>3591</v>
      </c>
    </row>
    <row r="983" spans="1:7" ht="27.95" customHeight="1">
      <c r="A983" s="175" t="s">
        <v>5</v>
      </c>
      <c r="B983" s="117">
        <v>63</v>
      </c>
      <c r="C983" s="109" t="s">
        <v>499</v>
      </c>
      <c r="D983" s="5">
        <f t="shared" ref="D983:G983" si="326">D982</f>
        <v>3600</v>
      </c>
      <c r="E983" s="5">
        <f t="shared" si="326"/>
        <v>3596</v>
      </c>
      <c r="F983" s="5">
        <f t="shared" ref="F983" si="327">F982</f>
        <v>3596</v>
      </c>
      <c r="G983" s="5">
        <f t="shared" si="326"/>
        <v>3591</v>
      </c>
    </row>
    <row r="984" spans="1:7" ht="10.5" customHeight="1">
      <c r="A984" s="169"/>
      <c r="B984" s="53"/>
      <c r="C984" s="54"/>
      <c r="D984" s="9"/>
      <c r="E984" s="9"/>
      <c r="F984" s="9"/>
      <c r="G984" s="10"/>
    </row>
    <row r="985" spans="1:7" ht="27.95" customHeight="1">
      <c r="A985" s="169"/>
      <c r="B985" s="53">
        <v>64</v>
      </c>
      <c r="C985" s="54" t="s">
        <v>458</v>
      </c>
      <c r="D985" s="9"/>
      <c r="E985" s="9"/>
      <c r="F985" s="9"/>
      <c r="G985" s="10"/>
    </row>
    <row r="986" spans="1:7" ht="14.45" customHeight="1">
      <c r="A986" s="169"/>
      <c r="B986" s="236" t="s">
        <v>459</v>
      </c>
      <c r="C986" s="58" t="s">
        <v>385</v>
      </c>
      <c r="D986" s="10">
        <v>1200</v>
      </c>
      <c r="E986" s="9">
        <v>0</v>
      </c>
      <c r="F986" s="9">
        <v>0</v>
      </c>
      <c r="G986" s="9">
        <v>0</v>
      </c>
    </row>
    <row r="987" spans="1:7" ht="27.95" customHeight="1">
      <c r="A987" s="169" t="s">
        <v>5</v>
      </c>
      <c r="B987" s="53">
        <v>64</v>
      </c>
      <c r="C987" s="54" t="s">
        <v>458</v>
      </c>
      <c r="D987" s="5">
        <f t="shared" ref="D987:G987" si="328">D986</f>
        <v>1200</v>
      </c>
      <c r="E987" s="4">
        <f t="shared" si="328"/>
        <v>0</v>
      </c>
      <c r="F987" s="4">
        <f t="shared" ref="F987" si="329">F986</f>
        <v>0</v>
      </c>
      <c r="G987" s="4">
        <f t="shared" si="328"/>
        <v>0</v>
      </c>
    </row>
    <row r="988" spans="1:7" s="85" customFormat="1" ht="8.25" customHeight="1">
      <c r="A988" s="175"/>
      <c r="B988" s="117"/>
      <c r="C988" s="109"/>
      <c r="D988" s="9"/>
      <c r="E988" s="10"/>
      <c r="F988" s="10"/>
      <c r="G988" s="9"/>
    </row>
    <row r="989" spans="1:7" ht="27.95" customHeight="1">
      <c r="A989" s="169"/>
      <c r="B989" s="53">
        <v>65</v>
      </c>
      <c r="C989" s="54" t="s">
        <v>665</v>
      </c>
      <c r="D989" s="9"/>
      <c r="E989" s="9"/>
      <c r="F989" s="9"/>
      <c r="G989" s="10"/>
    </row>
    <row r="990" spans="1:7" ht="14.45" customHeight="1">
      <c r="A990" s="169"/>
      <c r="B990" s="236" t="s">
        <v>628</v>
      </c>
      <c r="C990" s="58" t="s">
        <v>385</v>
      </c>
      <c r="D990" s="9">
        <v>0</v>
      </c>
      <c r="E990" s="9">
        <v>0</v>
      </c>
      <c r="F990" s="9">
        <v>0</v>
      </c>
      <c r="G990" s="10">
        <v>3000</v>
      </c>
    </row>
    <row r="991" spans="1:7" ht="27.95" customHeight="1">
      <c r="A991" s="169" t="s">
        <v>5</v>
      </c>
      <c r="B991" s="53">
        <v>65</v>
      </c>
      <c r="C991" s="54" t="s">
        <v>665</v>
      </c>
      <c r="D991" s="4">
        <f t="shared" ref="D991:G991" si="330">D990</f>
        <v>0</v>
      </c>
      <c r="E991" s="4">
        <f t="shared" si="330"/>
        <v>0</v>
      </c>
      <c r="F991" s="4">
        <f t="shared" si="330"/>
        <v>0</v>
      </c>
      <c r="G991" s="5">
        <f t="shared" si="330"/>
        <v>3000</v>
      </c>
    </row>
    <row r="992" spans="1:7" s="85" customFormat="1">
      <c r="A992" s="175"/>
      <c r="B992" s="117"/>
      <c r="C992" s="109"/>
      <c r="D992" s="9"/>
      <c r="E992" s="10"/>
      <c r="F992" s="10"/>
      <c r="G992" s="9"/>
    </row>
    <row r="993" spans="1:7" ht="27.95" customHeight="1">
      <c r="A993" s="169"/>
      <c r="B993" s="53">
        <v>66</v>
      </c>
      <c r="C993" s="217" t="s">
        <v>666</v>
      </c>
      <c r="D993" s="9"/>
      <c r="E993" s="9"/>
      <c r="F993" s="9"/>
      <c r="G993" s="10"/>
    </row>
    <row r="994" spans="1:7" ht="14.45" customHeight="1">
      <c r="A994" s="250"/>
      <c r="B994" s="266" t="s">
        <v>552</v>
      </c>
      <c r="C994" s="267" t="s">
        <v>385</v>
      </c>
      <c r="D994" s="11">
        <v>0</v>
      </c>
      <c r="E994" s="11">
        <v>0</v>
      </c>
      <c r="F994" s="11">
        <v>0</v>
      </c>
      <c r="G994" s="12">
        <v>1500</v>
      </c>
    </row>
    <row r="995" spans="1:7" ht="27.95" customHeight="1">
      <c r="A995" s="169" t="s">
        <v>5</v>
      </c>
      <c r="B995" s="53">
        <v>66</v>
      </c>
      <c r="C995" s="217" t="s">
        <v>666</v>
      </c>
      <c r="D995" s="11">
        <f t="shared" ref="D995:G995" si="331">D994</f>
        <v>0</v>
      </c>
      <c r="E995" s="11">
        <f t="shared" si="331"/>
        <v>0</v>
      </c>
      <c r="F995" s="11">
        <f t="shared" si="331"/>
        <v>0</v>
      </c>
      <c r="G995" s="12">
        <f t="shared" si="331"/>
        <v>1500</v>
      </c>
    </row>
    <row r="996" spans="1:7">
      <c r="A996" s="169"/>
      <c r="B996" s="53"/>
      <c r="C996" s="217"/>
      <c r="D996" s="9"/>
      <c r="E996" s="10"/>
      <c r="F996" s="10"/>
      <c r="G996" s="9"/>
    </row>
    <row r="997" spans="1:7">
      <c r="A997" s="169"/>
      <c r="B997" s="53">
        <v>67</v>
      </c>
      <c r="C997" s="59" t="s">
        <v>650</v>
      </c>
      <c r="D997" s="9"/>
      <c r="E997" s="9"/>
      <c r="F997" s="9"/>
      <c r="G997" s="10"/>
    </row>
    <row r="998" spans="1:7" ht="14.45" customHeight="1">
      <c r="A998" s="169"/>
      <c r="B998" s="236" t="s">
        <v>601</v>
      </c>
      <c r="C998" s="58" t="s">
        <v>385</v>
      </c>
      <c r="D998" s="9">
        <v>0</v>
      </c>
      <c r="E998" s="9">
        <v>0</v>
      </c>
      <c r="F998" s="9">
        <v>0</v>
      </c>
      <c r="G998" s="10">
        <v>4476</v>
      </c>
    </row>
    <row r="999" spans="1:7">
      <c r="A999" s="175" t="s">
        <v>5</v>
      </c>
      <c r="B999" s="117">
        <v>67</v>
      </c>
      <c r="C999" s="96" t="s">
        <v>650</v>
      </c>
      <c r="D999" s="4">
        <f t="shared" ref="D999:G999" si="332">D998</f>
        <v>0</v>
      </c>
      <c r="E999" s="4">
        <f t="shared" si="332"/>
        <v>0</v>
      </c>
      <c r="F999" s="4">
        <f t="shared" si="332"/>
        <v>0</v>
      </c>
      <c r="G999" s="5">
        <f t="shared" si="332"/>
        <v>4476</v>
      </c>
    </row>
    <row r="1000" spans="1:7" ht="14.45" customHeight="1">
      <c r="A1000" s="175" t="s">
        <v>5</v>
      </c>
      <c r="B1000" s="117">
        <v>49</v>
      </c>
      <c r="C1000" s="109" t="s">
        <v>199</v>
      </c>
      <c r="D1000" s="5">
        <f>D983+D987+D991+D995+D999</f>
        <v>4800</v>
      </c>
      <c r="E1000" s="5">
        <f t="shared" ref="E1000:G1000" si="333">E983+E987+E991+E995+E999</f>
        <v>3596</v>
      </c>
      <c r="F1000" s="5">
        <f t="shared" si="333"/>
        <v>3596</v>
      </c>
      <c r="G1000" s="5">
        <f t="shared" si="333"/>
        <v>12567</v>
      </c>
    </row>
    <row r="1001" spans="1:7" ht="12.75" customHeight="1">
      <c r="A1001" s="175"/>
      <c r="B1001" s="117"/>
      <c r="C1001" s="109"/>
      <c r="D1001" s="9"/>
      <c r="E1001" s="10"/>
      <c r="F1001" s="10"/>
      <c r="G1001" s="10"/>
    </row>
    <row r="1002" spans="1:7" ht="14.45" customHeight="1">
      <c r="A1002" s="175"/>
      <c r="B1002" s="118" t="s">
        <v>229</v>
      </c>
      <c r="C1002" s="109" t="s">
        <v>204</v>
      </c>
      <c r="D1002" s="20"/>
      <c r="E1002" s="26"/>
      <c r="F1002" s="26"/>
      <c r="G1002" s="26"/>
    </row>
    <row r="1003" spans="1:7" ht="27.95" customHeight="1">
      <c r="A1003" s="175"/>
      <c r="B1003" s="117">
        <v>63</v>
      </c>
      <c r="C1003" s="109" t="s">
        <v>560</v>
      </c>
      <c r="D1003" s="9"/>
      <c r="E1003" s="10"/>
      <c r="F1003" s="10"/>
      <c r="G1003" s="9"/>
    </row>
    <row r="1004" spans="1:7" ht="14.45" customHeight="1">
      <c r="A1004" s="169"/>
      <c r="B1004" s="236" t="s">
        <v>462</v>
      </c>
      <c r="C1004" s="58" t="s">
        <v>385</v>
      </c>
      <c r="D1004" s="9">
        <v>0</v>
      </c>
      <c r="E1004" s="10">
        <v>2800</v>
      </c>
      <c r="F1004" s="10">
        <v>2800</v>
      </c>
      <c r="G1004" s="9">
        <v>0</v>
      </c>
    </row>
    <row r="1005" spans="1:7" ht="27.95" customHeight="1">
      <c r="A1005" s="175" t="s">
        <v>5</v>
      </c>
      <c r="B1005" s="53">
        <v>63</v>
      </c>
      <c r="C1005" s="54" t="s">
        <v>545</v>
      </c>
      <c r="D1005" s="4">
        <f t="shared" ref="D1005:G1005" si="334">D1004</f>
        <v>0</v>
      </c>
      <c r="E1005" s="5">
        <f t="shared" si="334"/>
        <v>2800</v>
      </c>
      <c r="F1005" s="5">
        <f t="shared" ref="F1005" si="335">F1004</f>
        <v>2800</v>
      </c>
      <c r="G1005" s="4">
        <f t="shared" si="334"/>
        <v>0</v>
      </c>
    </row>
    <row r="1006" spans="1:7" ht="12.75" customHeight="1">
      <c r="A1006" s="169"/>
      <c r="B1006" s="53"/>
      <c r="C1006" s="54"/>
      <c r="D1006" s="9"/>
      <c r="E1006" s="9"/>
      <c r="F1006" s="9"/>
      <c r="G1006" s="10"/>
    </row>
    <row r="1007" spans="1:7" ht="27.95" customHeight="1">
      <c r="A1007" s="169"/>
      <c r="B1007" s="53">
        <v>64</v>
      </c>
      <c r="C1007" s="54" t="s">
        <v>546</v>
      </c>
      <c r="D1007" s="9"/>
      <c r="E1007" s="9"/>
      <c r="F1007" s="9"/>
      <c r="G1007" s="10"/>
    </row>
    <row r="1008" spans="1:7" ht="14.45" customHeight="1">
      <c r="A1008" s="169"/>
      <c r="B1008" s="236" t="s">
        <v>547</v>
      </c>
      <c r="C1008" s="58" t="s">
        <v>385</v>
      </c>
      <c r="D1008" s="9">
        <v>0</v>
      </c>
      <c r="E1008" s="10">
        <v>2000</v>
      </c>
      <c r="F1008" s="10">
        <v>2000</v>
      </c>
      <c r="G1008" s="9">
        <v>0</v>
      </c>
    </row>
    <row r="1009" spans="1:7" ht="27.95" customHeight="1">
      <c r="A1009" s="169" t="s">
        <v>5</v>
      </c>
      <c r="B1009" s="53">
        <v>64</v>
      </c>
      <c r="C1009" s="54" t="s">
        <v>546</v>
      </c>
      <c r="D1009" s="4">
        <f t="shared" ref="D1009:G1009" si="336">D1008</f>
        <v>0</v>
      </c>
      <c r="E1009" s="5">
        <f t="shared" si="336"/>
        <v>2000</v>
      </c>
      <c r="F1009" s="5">
        <f t="shared" ref="F1009" si="337">F1008</f>
        <v>2000</v>
      </c>
      <c r="G1009" s="4">
        <f t="shared" si="336"/>
        <v>0</v>
      </c>
    </row>
    <row r="1010" spans="1:7">
      <c r="A1010" s="169"/>
      <c r="B1010" s="53"/>
      <c r="C1010" s="54"/>
      <c r="D1010" s="17"/>
      <c r="E1010" s="16"/>
      <c r="F1010" s="16"/>
      <c r="G1010" s="16"/>
    </row>
    <row r="1011" spans="1:7" ht="27.95" customHeight="1">
      <c r="A1011" s="169"/>
      <c r="B1011" s="53">
        <v>65</v>
      </c>
      <c r="C1011" s="217" t="s">
        <v>622</v>
      </c>
      <c r="D1011" s="9"/>
      <c r="E1011" s="9"/>
      <c r="F1011" s="9"/>
      <c r="G1011" s="10"/>
    </row>
    <row r="1012" spans="1:7" ht="14.45" customHeight="1">
      <c r="A1012" s="169"/>
      <c r="B1012" s="236" t="s">
        <v>621</v>
      </c>
      <c r="C1012" s="58" t="s">
        <v>385</v>
      </c>
      <c r="D1012" s="9">
        <v>0</v>
      </c>
      <c r="E1012" s="9">
        <v>0</v>
      </c>
      <c r="F1012" s="9">
        <v>0</v>
      </c>
      <c r="G1012" s="10">
        <v>3000</v>
      </c>
    </row>
    <row r="1013" spans="1:7" ht="27.95" customHeight="1">
      <c r="A1013" s="169" t="s">
        <v>5</v>
      </c>
      <c r="B1013" s="53">
        <v>65</v>
      </c>
      <c r="C1013" s="217" t="s">
        <v>622</v>
      </c>
      <c r="D1013" s="4">
        <f t="shared" ref="D1013:G1013" si="338">D1012</f>
        <v>0</v>
      </c>
      <c r="E1013" s="4">
        <f t="shared" si="338"/>
        <v>0</v>
      </c>
      <c r="F1013" s="4">
        <f t="shared" si="338"/>
        <v>0</v>
      </c>
      <c r="G1013" s="5">
        <f t="shared" si="338"/>
        <v>3000</v>
      </c>
    </row>
    <row r="1014" spans="1:7" s="85" customFormat="1">
      <c r="A1014" s="175"/>
      <c r="B1014" s="117"/>
      <c r="C1014" s="109"/>
      <c r="D1014" s="9"/>
      <c r="E1014" s="10"/>
      <c r="F1014" s="10"/>
      <c r="G1014" s="10"/>
    </row>
    <row r="1015" spans="1:7">
      <c r="A1015" s="169"/>
      <c r="B1015" s="53">
        <v>66</v>
      </c>
      <c r="C1015" s="66" t="s">
        <v>659</v>
      </c>
      <c r="D1015" s="9"/>
      <c r="E1015" s="9"/>
      <c r="F1015" s="9"/>
      <c r="G1015" s="10"/>
    </row>
    <row r="1016" spans="1:7" ht="14.45" customHeight="1">
      <c r="A1016" s="169"/>
      <c r="B1016" s="236" t="s">
        <v>556</v>
      </c>
      <c r="C1016" s="58" t="s">
        <v>385</v>
      </c>
      <c r="D1016" s="9">
        <v>0</v>
      </c>
      <c r="E1016" s="9">
        <v>0</v>
      </c>
      <c r="F1016" s="9">
        <v>0</v>
      </c>
      <c r="G1016" s="10">
        <v>1765</v>
      </c>
    </row>
    <row r="1017" spans="1:7">
      <c r="A1017" s="169" t="s">
        <v>5</v>
      </c>
      <c r="B1017" s="53">
        <v>66</v>
      </c>
      <c r="C1017" s="66" t="s">
        <v>648</v>
      </c>
      <c r="D1017" s="4">
        <f t="shared" ref="D1017:G1017" si="339">D1016</f>
        <v>0</v>
      </c>
      <c r="E1017" s="4">
        <f t="shared" si="339"/>
        <v>0</v>
      </c>
      <c r="F1017" s="4">
        <f t="shared" si="339"/>
        <v>0</v>
      </c>
      <c r="G1017" s="5">
        <f t="shared" si="339"/>
        <v>1765</v>
      </c>
    </row>
    <row r="1018" spans="1:7">
      <c r="A1018" s="169" t="s">
        <v>5</v>
      </c>
      <c r="B1018" s="95" t="s">
        <v>229</v>
      </c>
      <c r="C1018" s="54" t="s">
        <v>204</v>
      </c>
      <c r="D1018" s="11">
        <f>D1005+D1009+D1013+D1017</f>
        <v>0</v>
      </c>
      <c r="E1018" s="12">
        <f t="shared" ref="E1018:G1018" si="340">E1005+E1009+E1013+E1017</f>
        <v>4800</v>
      </c>
      <c r="F1018" s="12">
        <f t="shared" si="340"/>
        <v>4800</v>
      </c>
      <c r="G1018" s="12">
        <f t="shared" si="340"/>
        <v>4765</v>
      </c>
    </row>
    <row r="1019" spans="1:7" s="61" customFormat="1">
      <c r="A1019" s="169" t="s">
        <v>5</v>
      </c>
      <c r="B1019" s="94">
        <v>1.2010000000000001</v>
      </c>
      <c r="C1019" s="52" t="s">
        <v>12</v>
      </c>
      <c r="D1019" s="12">
        <f>D950+D964+D978+D1000+D1018</f>
        <v>177532</v>
      </c>
      <c r="E1019" s="12">
        <f t="shared" ref="E1019:G1019" si="341">E950+E964+E978+E1000+E1018</f>
        <v>92896</v>
      </c>
      <c r="F1019" s="12">
        <f t="shared" si="341"/>
        <v>242896</v>
      </c>
      <c r="G1019" s="12">
        <f t="shared" si="341"/>
        <v>1060121</v>
      </c>
    </row>
    <row r="1020" spans="1:7" s="61" customFormat="1">
      <c r="A1020" s="169"/>
      <c r="B1020" s="51"/>
      <c r="C1020" s="52"/>
      <c r="D1020" s="37"/>
      <c r="E1020" s="37"/>
      <c r="F1020" s="37"/>
      <c r="G1020" s="37"/>
    </row>
    <row r="1021" spans="1:7" s="61" customFormat="1">
      <c r="A1021" s="169"/>
      <c r="B1021" s="94">
        <v>1.202</v>
      </c>
      <c r="C1021" s="52" t="s">
        <v>28</v>
      </c>
      <c r="D1021" s="37"/>
      <c r="E1021" s="37"/>
      <c r="F1021" s="37"/>
      <c r="G1021" s="37"/>
    </row>
    <row r="1022" spans="1:7" s="61" customFormat="1">
      <c r="A1022" s="169"/>
      <c r="B1022" s="118">
        <v>44</v>
      </c>
      <c r="C1022" s="109" t="s">
        <v>663</v>
      </c>
      <c r="D1022" s="37"/>
      <c r="E1022" s="37"/>
      <c r="F1022" s="37"/>
      <c r="G1022" s="37"/>
    </row>
    <row r="1023" spans="1:7" ht="25.5">
      <c r="A1023" s="175"/>
      <c r="B1023" s="118" t="s">
        <v>608</v>
      </c>
      <c r="C1023" s="109" t="s">
        <v>609</v>
      </c>
      <c r="D1023" s="98"/>
      <c r="E1023" s="98"/>
      <c r="F1023" s="98"/>
      <c r="G1023" s="98"/>
    </row>
    <row r="1024" spans="1:7">
      <c r="A1024" s="175"/>
      <c r="B1024" s="118" t="s">
        <v>610</v>
      </c>
      <c r="C1024" s="109" t="s">
        <v>385</v>
      </c>
      <c r="D1024" s="21">
        <v>0</v>
      </c>
      <c r="E1024" s="21">
        <v>0</v>
      </c>
      <c r="F1024" s="21">
        <v>0</v>
      </c>
      <c r="G1024" s="27">
        <v>23235</v>
      </c>
    </row>
    <row r="1025" spans="1:7" ht="25.5">
      <c r="A1025" s="175" t="s">
        <v>5</v>
      </c>
      <c r="B1025" s="118" t="s">
        <v>608</v>
      </c>
      <c r="C1025" s="109" t="s">
        <v>609</v>
      </c>
      <c r="D1025" s="21">
        <f>D1024</f>
        <v>0</v>
      </c>
      <c r="E1025" s="21">
        <f t="shared" ref="E1025:F1025" si="342">E1024</f>
        <v>0</v>
      </c>
      <c r="F1025" s="21">
        <f t="shared" si="342"/>
        <v>0</v>
      </c>
      <c r="G1025" s="27">
        <f>G1024</f>
        <v>23235</v>
      </c>
    </row>
    <row r="1026" spans="1:7" s="61" customFormat="1">
      <c r="A1026" s="169" t="s">
        <v>5</v>
      </c>
      <c r="B1026" s="118">
        <v>44</v>
      </c>
      <c r="C1026" s="109" t="s">
        <v>663</v>
      </c>
      <c r="D1026" s="22">
        <f>D1025</f>
        <v>0</v>
      </c>
      <c r="E1026" s="22">
        <f t="shared" ref="E1026:F1026" si="343">E1025</f>
        <v>0</v>
      </c>
      <c r="F1026" s="22">
        <f t="shared" si="343"/>
        <v>0</v>
      </c>
      <c r="G1026" s="241">
        <f>G1025</f>
        <v>23235</v>
      </c>
    </row>
    <row r="1027" spans="1:7" s="61" customFormat="1" ht="14.1" customHeight="1">
      <c r="A1027" s="169"/>
      <c r="B1027" s="94"/>
      <c r="C1027" s="52"/>
      <c r="D1027" s="37"/>
      <c r="E1027" s="37"/>
      <c r="F1027" s="37"/>
      <c r="G1027" s="37"/>
    </row>
    <row r="1028" spans="1:7" s="61" customFormat="1" ht="14.1" customHeight="1">
      <c r="A1028" s="169"/>
      <c r="B1028" s="53">
        <v>45</v>
      </c>
      <c r="C1028" s="54" t="s">
        <v>195</v>
      </c>
      <c r="D1028" s="37"/>
      <c r="E1028" s="37"/>
      <c r="F1028" s="37"/>
      <c r="G1028" s="37"/>
    </row>
    <row r="1029" spans="1:7" s="61" customFormat="1" ht="14.1" customHeight="1">
      <c r="A1029" s="169"/>
      <c r="B1029" s="53">
        <v>60</v>
      </c>
      <c r="C1029" s="54" t="s">
        <v>394</v>
      </c>
      <c r="D1029" s="37"/>
      <c r="E1029" s="37"/>
      <c r="F1029" s="37"/>
      <c r="G1029" s="37"/>
    </row>
    <row r="1030" spans="1:7" s="61" customFormat="1" ht="14.1" customHeight="1">
      <c r="A1030" s="175"/>
      <c r="B1030" s="237" t="s">
        <v>393</v>
      </c>
      <c r="C1030" s="178" t="s">
        <v>385</v>
      </c>
      <c r="D1030" s="9">
        <v>0</v>
      </c>
      <c r="E1030" s="9">
        <v>0</v>
      </c>
      <c r="F1030" s="9">
        <v>0</v>
      </c>
      <c r="G1030" s="10">
        <v>10000</v>
      </c>
    </row>
    <row r="1031" spans="1:7" s="61" customFormat="1" ht="14.1" customHeight="1">
      <c r="A1031" s="175"/>
      <c r="B1031" s="237" t="s">
        <v>472</v>
      </c>
      <c r="C1031" s="178" t="s">
        <v>439</v>
      </c>
      <c r="D1031" s="10">
        <v>6484</v>
      </c>
      <c r="E1031" s="10">
        <v>32500</v>
      </c>
      <c r="F1031" s="10">
        <v>32500</v>
      </c>
      <c r="G1031" s="9">
        <v>0</v>
      </c>
    </row>
    <row r="1032" spans="1:7" s="122" customFormat="1" ht="14.1" customHeight="1">
      <c r="A1032" s="250" t="s">
        <v>5</v>
      </c>
      <c r="B1032" s="258">
        <v>60</v>
      </c>
      <c r="C1032" s="251" t="s">
        <v>394</v>
      </c>
      <c r="D1032" s="5">
        <f t="shared" ref="D1032:F1032" si="344">D1030+D1031</f>
        <v>6484</v>
      </c>
      <c r="E1032" s="5">
        <f t="shared" si="344"/>
        <v>32500</v>
      </c>
      <c r="F1032" s="5">
        <f t="shared" si="344"/>
        <v>32500</v>
      </c>
      <c r="G1032" s="273">
        <f>G1030+G1031</f>
        <v>10000</v>
      </c>
    </row>
    <row r="1033" spans="1:7" s="61" customFormat="1" ht="15" customHeight="1">
      <c r="A1033" s="175"/>
      <c r="B1033" s="117"/>
      <c r="C1033" s="109"/>
      <c r="D1033" s="105"/>
      <c r="E1033" s="105"/>
      <c r="F1033" s="105"/>
      <c r="G1033" s="105"/>
    </row>
    <row r="1034" spans="1:7" s="61" customFormat="1" ht="38.25" customHeight="1">
      <c r="A1034" s="175"/>
      <c r="B1034" s="117">
        <v>62</v>
      </c>
      <c r="C1034" s="109" t="s">
        <v>411</v>
      </c>
      <c r="D1034" s="105"/>
      <c r="E1034" s="105"/>
      <c r="F1034" s="105"/>
      <c r="G1034" s="105"/>
    </row>
    <row r="1035" spans="1:7" s="61" customFormat="1">
      <c r="A1035" s="169"/>
      <c r="B1035" s="238" t="s">
        <v>412</v>
      </c>
      <c r="C1035" s="179" t="s">
        <v>385</v>
      </c>
      <c r="D1035" s="10">
        <v>5000</v>
      </c>
      <c r="E1035" s="9">
        <v>0</v>
      </c>
      <c r="F1035" s="9">
        <v>0</v>
      </c>
      <c r="G1035" s="10">
        <v>1</v>
      </c>
    </row>
    <row r="1036" spans="1:7" s="61" customFormat="1" ht="38.25" customHeight="1">
      <c r="A1036" s="169" t="s">
        <v>5</v>
      </c>
      <c r="B1036" s="53">
        <v>62</v>
      </c>
      <c r="C1036" s="54" t="s">
        <v>411</v>
      </c>
      <c r="D1036" s="5">
        <f t="shared" ref="D1036:G1036" si="345">D1035</f>
        <v>5000</v>
      </c>
      <c r="E1036" s="4">
        <f t="shared" si="345"/>
        <v>0</v>
      </c>
      <c r="F1036" s="4">
        <f t="shared" si="345"/>
        <v>0</v>
      </c>
      <c r="G1036" s="5">
        <f t="shared" si="345"/>
        <v>1</v>
      </c>
    </row>
    <row r="1037" spans="1:7" s="61" customFormat="1" ht="10.5" customHeight="1">
      <c r="A1037" s="169"/>
      <c r="B1037" s="53"/>
      <c r="C1037" s="54"/>
      <c r="D1037" s="105"/>
      <c r="E1037" s="105"/>
      <c r="F1037" s="105"/>
      <c r="G1037" s="105"/>
    </row>
    <row r="1038" spans="1:7" s="61" customFormat="1" ht="25.5" customHeight="1">
      <c r="A1038" s="169"/>
      <c r="B1038" s="53">
        <v>64</v>
      </c>
      <c r="C1038" s="54" t="s">
        <v>507</v>
      </c>
      <c r="D1038" s="105"/>
      <c r="E1038" s="105"/>
      <c r="F1038" s="105"/>
      <c r="G1038" s="105"/>
    </row>
    <row r="1039" spans="1:7" s="61" customFormat="1">
      <c r="A1039" s="169"/>
      <c r="B1039" s="236" t="s">
        <v>422</v>
      </c>
      <c r="C1039" s="54" t="s">
        <v>385</v>
      </c>
      <c r="D1039" s="9">
        <v>0</v>
      </c>
      <c r="E1039" s="9">
        <v>0</v>
      </c>
      <c r="F1039" s="9">
        <v>0</v>
      </c>
      <c r="G1039" s="10">
        <v>2000</v>
      </c>
    </row>
    <row r="1040" spans="1:7" s="61" customFormat="1" ht="25.5" customHeight="1">
      <c r="A1040" s="169" t="s">
        <v>5</v>
      </c>
      <c r="B1040" s="53">
        <v>64</v>
      </c>
      <c r="C1040" s="54" t="s">
        <v>507</v>
      </c>
      <c r="D1040" s="4">
        <f t="shared" ref="D1040:F1040" si="346">D1039</f>
        <v>0</v>
      </c>
      <c r="E1040" s="4">
        <f t="shared" si="346"/>
        <v>0</v>
      </c>
      <c r="F1040" s="4">
        <f t="shared" si="346"/>
        <v>0</v>
      </c>
      <c r="G1040" s="5">
        <f>G1039</f>
        <v>2000</v>
      </c>
    </row>
    <row r="1041" spans="1:7" s="61" customFormat="1" ht="15" customHeight="1">
      <c r="A1041" s="169"/>
      <c r="B1041" s="53"/>
      <c r="C1041" s="54"/>
      <c r="D1041" s="17"/>
      <c r="E1041" s="16"/>
      <c r="F1041" s="16"/>
      <c r="G1041" s="17"/>
    </row>
    <row r="1042" spans="1:7" s="61" customFormat="1" ht="26.25" customHeight="1">
      <c r="A1042" s="169"/>
      <c r="B1042" s="53">
        <v>65</v>
      </c>
      <c r="C1042" s="54" t="s">
        <v>533</v>
      </c>
      <c r="D1042" s="105"/>
      <c r="E1042" s="105"/>
      <c r="F1042" s="105"/>
      <c r="G1042" s="105"/>
    </row>
    <row r="1043" spans="1:7" s="61" customFormat="1">
      <c r="A1043" s="169"/>
      <c r="B1043" s="236" t="s">
        <v>461</v>
      </c>
      <c r="C1043" s="54" t="s">
        <v>385</v>
      </c>
      <c r="D1043" s="9">
        <v>0</v>
      </c>
      <c r="E1043" s="10">
        <v>4000</v>
      </c>
      <c r="F1043" s="9">
        <v>0</v>
      </c>
      <c r="G1043" s="9">
        <v>0</v>
      </c>
    </row>
    <row r="1044" spans="1:7" s="61" customFormat="1" ht="25.5" customHeight="1">
      <c r="A1044" s="175" t="s">
        <v>5</v>
      </c>
      <c r="B1044" s="117">
        <v>65</v>
      </c>
      <c r="C1044" s="109" t="s">
        <v>533</v>
      </c>
      <c r="D1044" s="4">
        <f t="shared" ref="D1044:E1044" si="347">D1043</f>
        <v>0</v>
      </c>
      <c r="E1044" s="5">
        <f t="shared" si="347"/>
        <v>4000</v>
      </c>
      <c r="F1044" s="4">
        <f t="shared" ref="F1044" si="348">F1043</f>
        <v>0</v>
      </c>
      <c r="G1044" s="4">
        <f>G1043</f>
        <v>0</v>
      </c>
    </row>
    <row r="1045" spans="1:7" s="122" customFormat="1" ht="15" customHeight="1">
      <c r="A1045" s="175"/>
      <c r="B1045" s="117"/>
      <c r="C1045" s="109"/>
      <c r="D1045" s="9"/>
      <c r="E1045" s="10"/>
      <c r="F1045" s="10"/>
      <c r="G1045" s="9"/>
    </row>
    <row r="1046" spans="1:7" s="61" customFormat="1" ht="26.25" customHeight="1">
      <c r="A1046" s="175"/>
      <c r="B1046" s="117">
        <v>66</v>
      </c>
      <c r="C1046" s="109" t="s">
        <v>534</v>
      </c>
      <c r="D1046" s="105"/>
      <c r="E1046" s="105"/>
      <c r="F1046" s="105"/>
      <c r="G1046" s="105"/>
    </row>
    <row r="1047" spans="1:7" s="61" customFormat="1">
      <c r="A1047" s="175"/>
      <c r="B1047" s="239" t="s">
        <v>535</v>
      </c>
      <c r="C1047" s="109" t="s">
        <v>385</v>
      </c>
      <c r="D1047" s="11">
        <v>0</v>
      </c>
      <c r="E1047" s="12">
        <v>2650</v>
      </c>
      <c r="F1047" s="12">
        <v>2650</v>
      </c>
      <c r="G1047" s="11">
        <v>0</v>
      </c>
    </row>
    <row r="1048" spans="1:7" s="61" customFormat="1" ht="25.5" customHeight="1">
      <c r="A1048" s="175" t="s">
        <v>5</v>
      </c>
      <c r="B1048" s="117">
        <v>66</v>
      </c>
      <c r="C1048" s="109" t="s">
        <v>534</v>
      </c>
      <c r="D1048" s="11">
        <f t="shared" ref="D1048:F1048" si="349">D1047</f>
        <v>0</v>
      </c>
      <c r="E1048" s="12">
        <f t="shared" si="349"/>
        <v>2650</v>
      </c>
      <c r="F1048" s="12">
        <f t="shared" si="349"/>
        <v>2650</v>
      </c>
      <c r="G1048" s="11">
        <f>G1047</f>
        <v>0</v>
      </c>
    </row>
    <row r="1049" spans="1:7" s="61" customFormat="1">
      <c r="A1049" s="175"/>
      <c r="B1049" s="117"/>
      <c r="C1049" s="109"/>
      <c r="D1049" s="9"/>
      <c r="E1049" s="10"/>
      <c r="F1049" s="9"/>
      <c r="G1049" s="10"/>
    </row>
    <row r="1050" spans="1:7" s="61" customFormat="1" ht="38.25">
      <c r="A1050" s="175"/>
      <c r="B1050" s="117">
        <v>69</v>
      </c>
      <c r="C1050" s="206" t="s">
        <v>667</v>
      </c>
      <c r="D1050" s="105"/>
      <c r="E1050" s="105"/>
      <c r="F1050" s="105"/>
      <c r="G1050" s="105"/>
    </row>
    <row r="1051" spans="1:7" s="61" customFormat="1">
      <c r="A1051" s="175"/>
      <c r="B1051" s="239" t="s">
        <v>630</v>
      </c>
      <c r="C1051" s="109" t="s">
        <v>385</v>
      </c>
      <c r="D1051" s="11">
        <v>0</v>
      </c>
      <c r="E1051" s="11">
        <v>0</v>
      </c>
      <c r="F1051" s="11">
        <v>0</v>
      </c>
      <c r="G1051" s="12">
        <v>1400</v>
      </c>
    </row>
    <row r="1052" spans="1:7" s="61" customFormat="1" ht="38.25">
      <c r="A1052" s="175" t="s">
        <v>5</v>
      </c>
      <c r="B1052" s="117">
        <v>69</v>
      </c>
      <c r="C1052" s="206" t="s">
        <v>667</v>
      </c>
      <c r="D1052" s="11">
        <f t="shared" ref="D1052:F1052" si="350">D1051</f>
        <v>0</v>
      </c>
      <c r="E1052" s="11">
        <f t="shared" si="350"/>
        <v>0</v>
      </c>
      <c r="F1052" s="11">
        <f t="shared" si="350"/>
        <v>0</v>
      </c>
      <c r="G1052" s="12">
        <f>G1051</f>
        <v>1400</v>
      </c>
    </row>
    <row r="1053" spans="1:7" s="61" customFormat="1" ht="15" customHeight="1">
      <c r="A1053" s="175" t="s">
        <v>5</v>
      </c>
      <c r="B1053" s="117">
        <v>45</v>
      </c>
      <c r="C1053" s="109" t="s">
        <v>195</v>
      </c>
      <c r="D1053" s="5">
        <f>D1032+D1036+D1040+D1044+D1048+D1052</f>
        <v>11484</v>
      </c>
      <c r="E1053" s="5">
        <f t="shared" ref="E1053:F1053" si="351">E1032+E1036+E1040+E1044+E1048+E1052</f>
        <v>39150</v>
      </c>
      <c r="F1053" s="5">
        <f t="shared" si="351"/>
        <v>35150</v>
      </c>
      <c r="G1053" s="273">
        <f>G1032+G1036+G1040+G1044+G1048+G1052</f>
        <v>13401</v>
      </c>
    </row>
    <row r="1054" spans="1:7" s="61" customFormat="1" ht="12" customHeight="1">
      <c r="A1054" s="175"/>
      <c r="B1054" s="117"/>
      <c r="C1054" s="109"/>
      <c r="D1054" s="105"/>
      <c r="E1054" s="105"/>
      <c r="F1054" s="105"/>
      <c r="G1054" s="105"/>
    </row>
    <row r="1055" spans="1:7" s="61" customFormat="1" ht="12.75" customHeight="1">
      <c r="A1055" s="175"/>
      <c r="B1055" s="117">
        <v>46</v>
      </c>
      <c r="C1055" s="109" t="s">
        <v>196</v>
      </c>
      <c r="D1055" s="37"/>
      <c r="E1055" s="37"/>
      <c r="F1055" s="37"/>
      <c r="G1055" s="37"/>
    </row>
    <row r="1056" spans="1:7" s="61" customFormat="1" ht="14.45" customHeight="1">
      <c r="A1056" s="175"/>
      <c r="B1056" s="117">
        <v>60</v>
      </c>
      <c r="C1056" s="109" t="s">
        <v>401</v>
      </c>
      <c r="D1056" s="37"/>
      <c r="E1056" s="37"/>
      <c r="F1056" s="37"/>
      <c r="G1056" s="37"/>
    </row>
    <row r="1057" spans="1:7" s="61" customFormat="1">
      <c r="A1057" s="169"/>
      <c r="B1057" s="236" t="s">
        <v>391</v>
      </c>
      <c r="C1057" s="54" t="s">
        <v>385</v>
      </c>
      <c r="D1057" s="10">
        <v>10000</v>
      </c>
      <c r="E1057" s="9">
        <v>0</v>
      </c>
      <c r="F1057" s="9">
        <v>0</v>
      </c>
      <c r="G1057" s="10">
        <v>4000</v>
      </c>
    </row>
    <row r="1058" spans="1:7" s="61" customFormat="1" ht="15" customHeight="1">
      <c r="A1058" s="169" t="s">
        <v>5</v>
      </c>
      <c r="B1058" s="53">
        <v>60</v>
      </c>
      <c r="C1058" s="54" t="s">
        <v>401</v>
      </c>
      <c r="D1058" s="5">
        <f t="shared" ref="D1058:G1058" si="352">D1057</f>
        <v>10000</v>
      </c>
      <c r="E1058" s="4">
        <f t="shared" si="352"/>
        <v>0</v>
      </c>
      <c r="F1058" s="4">
        <f t="shared" si="352"/>
        <v>0</v>
      </c>
      <c r="G1058" s="5">
        <f t="shared" si="352"/>
        <v>4000</v>
      </c>
    </row>
    <row r="1059" spans="1:7" s="61" customFormat="1" ht="10.5" customHeight="1">
      <c r="A1059" s="169"/>
      <c r="B1059" s="53"/>
      <c r="C1059" s="54"/>
      <c r="D1059" s="105"/>
      <c r="E1059" s="105"/>
      <c r="F1059" s="105"/>
      <c r="G1059" s="105"/>
    </row>
    <row r="1060" spans="1:7" s="61" customFormat="1" ht="15" customHeight="1">
      <c r="A1060" s="169"/>
      <c r="B1060" s="53">
        <v>61</v>
      </c>
      <c r="C1060" s="54" t="s">
        <v>402</v>
      </c>
      <c r="D1060" s="37"/>
      <c r="E1060" s="37"/>
      <c r="F1060" s="37"/>
      <c r="G1060" s="37"/>
    </row>
    <row r="1061" spans="1:7" s="61" customFormat="1">
      <c r="A1061" s="169"/>
      <c r="B1061" s="236" t="s">
        <v>403</v>
      </c>
      <c r="C1061" s="54" t="s">
        <v>385</v>
      </c>
      <c r="D1061" s="10">
        <v>5300</v>
      </c>
      <c r="E1061" s="9">
        <v>0</v>
      </c>
      <c r="F1061" s="9">
        <v>0</v>
      </c>
      <c r="G1061" s="10">
        <v>287</v>
      </c>
    </row>
    <row r="1062" spans="1:7" s="61" customFormat="1" ht="15" customHeight="1">
      <c r="A1062" s="175" t="s">
        <v>5</v>
      </c>
      <c r="B1062" s="117">
        <v>61</v>
      </c>
      <c r="C1062" s="109" t="s">
        <v>402</v>
      </c>
      <c r="D1062" s="5">
        <f t="shared" ref="D1062:G1062" si="353">D1061</f>
        <v>5300</v>
      </c>
      <c r="E1062" s="4">
        <f t="shared" si="353"/>
        <v>0</v>
      </c>
      <c r="F1062" s="4">
        <f t="shared" si="353"/>
        <v>0</v>
      </c>
      <c r="G1062" s="5">
        <f t="shared" si="353"/>
        <v>287</v>
      </c>
    </row>
    <row r="1063" spans="1:7" s="85" customFormat="1" ht="11.1" customHeight="1">
      <c r="A1063" s="99"/>
      <c r="B1063" s="100"/>
      <c r="C1063" s="101"/>
      <c r="D1063" s="82"/>
      <c r="E1063" s="82"/>
      <c r="F1063" s="145"/>
      <c r="G1063" s="82"/>
    </row>
    <row r="1064" spans="1:7" s="85" customFormat="1" ht="27.75" customHeight="1">
      <c r="A1064" s="119"/>
      <c r="B1064" s="158">
        <v>63</v>
      </c>
      <c r="C1064" s="121" t="s">
        <v>463</v>
      </c>
      <c r="D1064" s="20"/>
      <c r="E1064" s="20"/>
      <c r="F1064" s="26"/>
      <c r="G1064" s="20"/>
    </row>
    <row r="1065" spans="1:7" s="85" customFormat="1">
      <c r="A1065" s="119"/>
      <c r="B1065" s="158" t="s">
        <v>438</v>
      </c>
      <c r="C1065" s="121" t="s">
        <v>385</v>
      </c>
      <c r="D1065" s="27">
        <v>5000</v>
      </c>
      <c r="E1065" s="21">
        <v>0</v>
      </c>
      <c r="F1065" s="21">
        <v>0</v>
      </c>
      <c r="G1065" s="27">
        <v>5000</v>
      </c>
    </row>
    <row r="1066" spans="1:7" s="85" customFormat="1" ht="27.75" customHeight="1">
      <c r="A1066" s="250" t="s">
        <v>5</v>
      </c>
      <c r="B1066" s="259">
        <v>63</v>
      </c>
      <c r="C1066" s="260" t="s">
        <v>463</v>
      </c>
      <c r="D1066" s="27">
        <f t="shared" ref="D1066:G1066" si="354">D1065</f>
        <v>5000</v>
      </c>
      <c r="E1066" s="21">
        <f t="shared" si="354"/>
        <v>0</v>
      </c>
      <c r="F1066" s="21">
        <f t="shared" si="354"/>
        <v>0</v>
      </c>
      <c r="G1066" s="12">
        <f t="shared" si="354"/>
        <v>5000</v>
      </c>
    </row>
    <row r="1067" spans="1:7" s="85" customFormat="1" ht="12.75" customHeight="1">
      <c r="A1067" s="169"/>
      <c r="B1067" s="100"/>
      <c r="C1067" s="101"/>
      <c r="D1067" s="82"/>
      <c r="E1067" s="82"/>
      <c r="F1067" s="82"/>
      <c r="G1067" s="16"/>
    </row>
    <row r="1068" spans="1:7" s="85" customFormat="1" ht="14.25" customHeight="1">
      <c r="A1068" s="169"/>
      <c r="B1068" s="100">
        <v>64</v>
      </c>
      <c r="C1068" s="101" t="s">
        <v>466</v>
      </c>
      <c r="D1068" s="20"/>
      <c r="E1068" s="20"/>
      <c r="F1068" s="20"/>
      <c r="G1068" s="10"/>
    </row>
    <row r="1069" spans="1:7" s="85" customFormat="1">
      <c r="A1069" s="169"/>
      <c r="B1069" s="100" t="s">
        <v>467</v>
      </c>
      <c r="C1069" s="101" t="s">
        <v>385</v>
      </c>
      <c r="D1069" s="26">
        <v>205</v>
      </c>
      <c r="E1069" s="20">
        <v>0</v>
      </c>
      <c r="F1069" s="20">
        <v>0</v>
      </c>
      <c r="G1069" s="20">
        <v>0</v>
      </c>
    </row>
    <row r="1070" spans="1:7" s="85" customFormat="1" ht="14.25" customHeight="1">
      <c r="A1070" s="169" t="s">
        <v>5</v>
      </c>
      <c r="B1070" s="100">
        <v>64</v>
      </c>
      <c r="C1070" s="101" t="s">
        <v>466</v>
      </c>
      <c r="D1070" s="29">
        <f t="shared" ref="D1070:G1070" si="355">D1069</f>
        <v>205</v>
      </c>
      <c r="E1070" s="22">
        <f t="shared" si="355"/>
        <v>0</v>
      </c>
      <c r="F1070" s="22">
        <f t="shared" si="355"/>
        <v>0</v>
      </c>
      <c r="G1070" s="4">
        <f t="shared" si="355"/>
        <v>0</v>
      </c>
    </row>
    <row r="1071" spans="1:7" s="85" customFormat="1" ht="14.25" customHeight="1">
      <c r="A1071" s="169"/>
      <c r="B1071" s="100"/>
      <c r="C1071" s="101"/>
      <c r="D1071" s="82"/>
      <c r="E1071" s="145"/>
      <c r="F1071" s="145"/>
      <c r="G1071" s="17"/>
    </row>
    <row r="1072" spans="1:7" s="85" customFormat="1" ht="41.25" customHeight="1">
      <c r="A1072" s="169"/>
      <c r="B1072" s="100">
        <v>65</v>
      </c>
      <c r="C1072" s="30" t="s">
        <v>684</v>
      </c>
      <c r="D1072" s="20"/>
      <c r="E1072" s="20"/>
      <c r="F1072" s="20"/>
      <c r="G1072" s="10"/>
    </row>
    <row r="1073" spans="1:7" s="85" customFormat="1">
      <c r="A1073" s="169"/>
      <c r="B1073" s="100" t="s">
        <v>602</v>
      </c>
      <c r="C1073" s="101" t="s">
        <v>385</v>
      </c>
      <c r="D1073" s="20">
        <v>0</v>
      </c>
      <c r="E1073" s="20">
        <v>0</v>
      </c>
      <c r="F1073" s="20">
        <v>0</v>
      </c>
      <c r="G1073" s="26">
        <v>5000</v>
      </c>
    </row>
    <row r="1074" spans="1:7" s="85" customFormat="1" ht="39.75" customHeight="1">
      <c r="A1074" s="169" t="s">
        <v>5</v>
      </c>
      <c r="B1074" s="100">
        <v>65</v>
      </c>
      <c r="C1074" s="30" t="s">
        <v>684</v>
      </c>
      <c r="D1074" s="22">
        <f t="shared" ref="D1074:G1074" si="356">D1073</f>
        <v>0</v>
      </c>
      <c r="E1074" s="22">
        <f t="shared" si="356"/>
        <v>0</v>
      </c>
      <c r="F1074" s="22">
        <f t="shared" si="356"/>
        <v>0</v>
      </c>
      <c r="G1074" s="5">
        <f t="shared" si="356"/>
        <v>5000</v>
      </c>
    </row>
    <row r="1075" spans="1:7" s="85" customFormat="1">
      <c r="A1075" s="169"/>
      <c r="B1075" s="100"/>
      <c r="C1075" s="101"/>
      <c r="D1075" s="82"/>
      <c r="E1075" s="145"/>
      <c r="F1075" s="145"/>
      <c r="G1075" s="17"/>
    </row>
    <row r="1076" spans="1:7" s="85" customFormat="1" ht="29.25" customHeight="1">
      <c r="A1076" s="169"/>
      <c r="B1076" s="100">
        <v>66</v>
      </c>
      <c r="C1076" s="30" t="s">
        <v>685</v>
      </c>
      <c r="D1076" s="20"/>
      <c r="E1076" s="20"/>
      <c r="F1076" s="20"/>
      <c r="G1076" s="10"/>
    </row>
    <row r="1077" spans="1:7" s="85" customFormat="1">
      <c r="A1077" s="169"/>
      <c r="B1077" s="100" t="s">
        <v>615</v>
      </c>
      <c r="C1077" s="101" t="s">
        <v>385</v>
      </c>
      <c r="D1077" s="20">
        <v>0</v>
      </c>
      <c r="E1077" s="20">
        <v>0</v>
      </c>
      <c r="F1077" s="20">
        <v>0</v>
      </c>
      <c r="G1077" s="26">
        <v>3000</v>
      </c>
    </row>
    <row r="1078" spans="1:7" s="85" customFormat="1" ht="25.5">
      <c r="A1078" s="169" t="s">
        <v>5</v>
      </c>
      <c r="B1078" s="100">
        <v>66</v>
      </c>
      <c r="C1078" s="30" t="s">
        <v>685</v>
      </c>
      <c r="D1078" s="22">
        <f t="shared" ref="D1078:G1078" si="357">D1077</f>
        <v>0</v>
      </c>
      <c r="E1078" s="22">
        <f t="shared" si="357"/>
        <v>0</v>
      </c>
      <c r="F1078" s="22">
        <f t="shared" si="357"/>
        <v>0</v>
      </c>
      <c r="G1078" s="5">
        <f t="shared" si="357"/>
        <v>3000</v>
      </c>
    </row>
    <row r="1079" spans="1:7" s="85" customFormat="1">
      <c r="A1079" s="175"/>
      <c r="B1079" s="158"/>
      <c r="C1079" s="121"/>
      <c r="D1079" s="20"/>
      <c r="E1079" s="26"/>
      <c r="F1079" s="26"/>
      <c r="G1079" s="9"/>
    </row>
    <row r="1080" spans="1:7" s="85" customFormat="1" ht="29.25" customHeight="1">
      <c r="A1080" s="169"/>
      <c r="B1080" s="100">
        <v>67</v>
      </c>
      <c r="C1080" s="30" t="s">
        <v>686</v>
      </c>
      <c r="D1080" s="20"/>
      <c r="E1080" s="20"/>
      <c r="F1080" s="20"/>
      <c r="G1080" s="10"/>
    </row>
    <row r="1081" spans="1:7" s="85" customFormat="1">
      <c r="A1081" s="169"/>
      <c r="B1081" s="100" t="s">
        <v>616</v>
      </c>
      <c r="C1081" s="101" t="s">
        <v>385</v>
      </c>
      <c r="D1081" s="20">
        <v>0</v>
      </c>
      <c r="E1081" s="20">
        <v>0</v>
      </c>
      <c r="F1081" s="20">
        <v>0</v>
      </c>
      <c r="G1081" s="26">
        <v>3000</v>
      </c>
    </row>
    <row r="1082" spans="1:7" s="85" customFormat="1" ht="30" customHeight="1">
      <c r="A1082" s="169" t="s">
        <v>5</v>
      </c>
      <c r="B1082" s="100">
        <v>67</v>
      </c>
      <c r="C1082" s="30" t="s">
        <v>686</v>
      </c>
      <c r="D1082" s="22">
        <f t="shared" ref="D1082:G1082" si="358">D1081</f>
        <v>0</v>
      </c>
      <c r="E1082" s="22">
        <f t="shared" si="358"/>
        <v>0</v>
      </c>
      <c r="F1082" s="22">
        <f t="shared" si="358"/>
        <v>0</v>
      </c>
      <c r="G1082" s="5">
        <f t="shared" si="358"/>
        <v>3000</v>
      </c>
    </row>
    <row r="1083" spans="1:7" s="85" customFormat="1">
      <c r="A1083" s="175"/>
      <c r="B1083" s="158"/>
      <c r="C1083" s="121"/>
      <c r="D1083" s="20"/>
      <c r="E1083" s="26"/>
      <c r="F1083" s="26"/>
      <c r="G1083" s="9"/>
    </row>
    <row r="1084" spans="1:7" s="85" customFormat="1" ht="29.25" customHeight="1">
      <c r="A1084" s="169"/>
      <c r="B1084" s="100">
        <v>68</v>
      </c>
      <c r="C1084" s="30" t="s">
        <v>687</v>
      </c>
      <c r="D1084" s="20"/>
      <c r="E1084" s="20"/>
      <c r="F1084" s="20"/>
      <c r="G1084" s="10"/>
    </row>
    <row r="1085" spans="1:7" s="85" customFormat="1">
      <c r="A1085" s="169"/>
      <c r="B1085" s="100" t="s">
        <v>617</v>
      </c>
      <c r="C1085" s="101" t="s">
        <v>385</v>
      </c>
      <c r="D1085" s="20">
        <v>0</v>
      </c>
      <c r="E1085" s="20">
        <v>0</v>
      </c>
      <c r="F1085" s="20">
        <v>0</v>
      </c>
      <c r="G1085" s="26">
        <v>3000</v>
      </c>
    </row>
    <row r="1086" spans="1:7" s="85" customFormat="1" ht="25.5">
      <c r="A1086" s="175" t="s">
        <v>5</v>
      </c>
      <c r="B1086" s="158">
        <v>68</v>
      </c>
      <c r="C1086" s="30" t="s">
        <v>687</v>
      </c>
      <c r="D1086" s="22">
        <f t="shared" ref="D1086:G1086" si="359">D1085</f>
        <v>0</v>
      </c>
      <c r="E1086" s="22">
        <f t="shared" si="359"/>
        <v>0</v>
      </c>
      <c r="F1086" s="22">
        <f t="shared" si="359"/>
        <v>0</v>
      </c>
      <c r="G1086" s="5">
        <f t="shared" si="359"/>
        <v>3000</v>
      </c>
    </row>
    <row r="1087" spans="1:7" s="85" customFormat="1">
      <c r="A1087" s="175"/>
      <c r="B1087" s="158"/>
      <c r="C1087" s="121"/>
      <c r="D1087" s="20"/>
      <c r="E1087" s="26"/>
      <c r="F1087" s="26"/>
      <c r="G1087" s="9"/>
    </row>
    <row r="1088" spans="1:7" s="85" customFormat="1">
      <c r="A1088" s="175"/>
      <c r="B1088" s="158">
        <v>69</v>
      </c>
      <c r="C1088" s="30" t="s">
        <v>639</v>
      </c>
      <c r="D1088" s="20"/>
      <c r="E1088" s="20"/>
      <c r="F1088" s="20"/>
      <c r="G1088" s="10"/>
    </row>
    <row r="1089" spans="1:7" s="85" customFormat="1">
      <c r="A1089" s="175"/>
      <c r="B1089" s="158" t="s">
        <v>618</v>
      </c>
      <c r="C1089" s="121" t="s">
        <v>385</v>
      </c>
      <c r="D1089" s="20">
        <v>0</v>
      </c>
      <c r="E1089" s="20">
        <v>0</v>
      </c>
      <c r="F1089" s="20">
        <v>0</v>
      </c>
      <c r="G1089" s="26">
        <v>3000</v>
      </c>
    </row>
    <row r="1090" spans="1:7" s="85" customFormat="1">
      <c r="A1090" s="169" t="s">
        <v>5</v>
      </c>
      <c r="B1090" s="100">
        <v>69</v>
      </c>
      <c r="C1090" s="217" t="s">
        <v>639</v>
      </c>
      <c r="D1090" s="22">
        <f t="shared" ref="D1090:G1090" si="360">D1089</f>
        <v>0</v>
      </c>
      <c r="E1090" s="22">
        <f t="shared" si="360"/>
        <v>0</v>
      </c>
      <c r="F1090" s="22">
        <f t="shared" si="360"/>
        <v>0</v>
      </c>
      <c r="G1090" s="5">
        <f t="shared" si="360"/>
        <v>3000</v>
      </c>
    </row>
    <row r="1091" spans="1:7" s="85" customFormat="1">
      <c r="A1091" s="175"/>
      <c r="B1091" s="158"/>
      <c r="C1091" s="121"/>
      <c r="D1091" s="20"/>
      <c r="E1091" s="26"/>
      <c r="F1091" s="26"/>
      <c r="G1091" s="9"/>
    </row>
    <row r="1092" spans="1:7" s="85" customFormat="1" ht="25.5">
      <c r="A1092" s="169"/>
      <c r="B1092" s="100">
        <v>70</v>
      </c>
      <c r="C1092" s="206" t="s">
        <v>641</v>
      </c>
      <c r="D1092" s="20"/>
      <c r="E1092" s="20"/>
      <c r="F1092" s="20"/>
      <c r="G1092" s="10"/>
    </row>
    <row r="1093" spans="1:7" s="85" customFormat="1">
      <c r="A1093" s="169"/>
      <c r="B1093" s="100" t="s">
        <v>640</v>
      </c>
      <c r="C1093" s="101" t="s">
        <v>385</v>
      </c>
      <c r="D1093" s="20">
        <v>0</v>
      </c>
      <c r="E1093" s="20">
        <v>0</v>
      </c>
      <c r="F1093" s="20">
        <v>0</v>
      </c>
      <c r="G1093" s="26">
        <v>8000</v>
      </c>
    </row>
    <row r="1094" spans="1:7" s="85" customFormat="1" ht="25.5">
      <c r="A1094" s="169" t="s">
        <v>5</v>
      </c>
      <c r="B1094" s="100">
        <v>70</v>
      </c>
      <c r="C1094" s="206" t="s">
        <v>641</v>
      </c>
      <c r="D1094" s="22">
        <f t="shared" ref="D1094:G1094" si="361">D1093</f>
        <v>0</v>
      </c>
      <c r="E1094" s="22">
        <f t="shared" si="361"/>
        <v>0</v>
      </c>
      <c r="F1094" s="22">
        <f t="shared" si="361"/>
        <v>0</v>
      </c>
      <c r="G1094" s="5">
        <f t="shared" si="361"/>
        <v>8000</v>
      </c>
    </row>
    <row r="1095" spans="1:7" s="85" customFormat="1">
      <c r="A1095" s="175"/>
      <c r="B1095" s="158"/>
      <c r="C1095" s="121"/>
      <c r="D1095" s="20"/>
      <c r="E1095" s="26"/>
      <c r="F1095" s="26"/>
      <c r="G1095" s="9"/>
    </row>
    <row r="1096" spans="1:7" s="85" customFormat="1" ht="25.5">
      <c r="A1096" s="169"/>
      <c r="B1096" s="100">
        <v>71</v>
      </c>
      <c r="C1096" s="206" t="s">
        <v>643</v>
      </c>
      <c r="D1096" s="20"/>
      <c r="E1096" s="20"/>
      <c r="F1096" s="20"/>
      <c r="G1096" s="10"/>
    </row>
    <row r="1097" spans="1:7" s="85" customFormat="1">
      <c r="A1097" s="169"/>
      <c r="B1097" s="100" t="s">
        <v>642</v>
      </c>
      <c r="C1097" s="101" t="s">
        <v>385</v>
      </c>
      <c r="D1097" s="20">
        <v>0</v>
      </c>
      <c r="E1097" s="20">
        <v>0</v>
      </c>
      <c r="F1097" s="20">
        <v>0</v>
      </c>
      <c r="G1097" s="26">
        <v>5000</v>
      </c>
    </row>
    <row r="1098" spans="1:7" s="85" customFormat="1" ht="25.5">
      <c r="A1098" s="169" t="s">
        <v>5</v>
      </c>
      <c r="B1098" s="100">
        <v>71</v>
      </c>
      <c r="C1098" s="206" t="s">
        <v>643</v>
      </c>
      <c r="D1098" s="22">
        <f t="shared" ref="D1098:G1098" si="362">D1097</f>
        <v>0</v>
      </c>
      <c r="E1098" s="22">
        <f t="shared" si="362"/>
        <v>0</v>
      </c>
      <c r="F1098" s="22">
        <f t="shared" si="362"/>
        <v>0</v>
      </c>
      <c r="G1098" s="5">
        <f t="shared" si="362"/>
        <v>5000</v>
      </c>
    </row>
    <row r="1099" spans="1:7" s="85" customFormat="1">
      <c r="A1099" s="175"/>
      <c r="B1099" s="158"/>
      <c r="C1099" s="121"/>
      <c r="D1099" s="20"/>
      <c r="E1099" s="26"/>
      <c r="F1099" s="26"/>
      <c r="G1099" s="9"/>
    </row>
    <row r="1100" spans="1:7" s="85" customFormat="1" ht="25.5">
      <c r="A1100" s="169"/>
      <c r="B1100" s="100">
        <v>72</v>
      </c>
      <c r="C1100" s="206" t="s">
        <v>668</v>
      </c>
      <c r="D1100" s="20"/>
      <c r="E1100" s="20"/>
      <c r="F1100" s="20"/>
      <c r="G1100" s="10"/>
    </row>
    <row r="1101" spans="1:7" s="85" customFormat="1">
      <c r="A1101" s="250"/>
      <c r="B1101" s="259" t="s">
        <v>657</v>
      </c>
      <c r="C1101" s="260" t="s">
        <v>385</v>
      </c>
      <c r="D1101" s="21">
        <v>0</v>
      </c>
      <c r="E1101" s="21">
        <v>0</v>
      </c>
      <c r="F1101" s="21">
        <v>0</v>
      </c>
      <c r="G1101" s="27">
        <v>5000</v>
      </c>
    </row>
    <row r="1102" spans="1:7" s="85" customFormat="1" ht="25.5">
      <c r="A1102" s="169" t="s">
        <v>5</v>
      </c>
      <c r="B1102" s="100">
        <v>72</v>
      </c>
      <c r="C1102" s="206" t="s">
        <v>668</v>
      </c>
      <c r="D1102" s="21">
        <f t="shared" ref="D1102:G1102" si="363">D1101</f>
        <v>0</v>
      </c>
      <c r="E1102" s="21">
        <f t="shared" si="363"/>
        <v>0</v>
      </c>
      <c r="F1102" s="21">
        <f t="shared" si="363"/>
        <v>0</v>
      </c>
      <c r="G1102" s="12">
        <f t="shared" si="363"/>
        <v>5000</v>
      </c>
    </row>
    <row r="1103" spans="1:7" s="61" customFormat="1" ht="12.75" customHeight="1">
      <c r="A1103" s="169" t="s">
        <v>5</v>
      </c>
      <c r="B1103" s="53">
        <v>46</v>
      </c>
      <c r="C1103" s="54" t="s">
        <v>196</v>
      </c>
      <c r="D1103" s="5">
        <f>D1058+D1062+D1066+D1070+D1074+D1078+D1082+D1086+D1090+D1094+D1098+D1102</f>
        <v>20505</v>
      </c>
      <c r="E1103" s="4">
        <f t="shared" ref="E1103:G1103" si="364">E1058+E1062+E1066+E1070+E1074+E1078+E1082+E1086+E1090+E1094+E1098+E1102</f>
        <v>0</v>
      </c>
      <c r="F1103" s="4">
        <f t="shared" si="364"/>
        <v>0</v>
      </c>
      <c r="G1103" s="5">
        <f t="shared" si="364"/>
        <v>44287</v>
      </c>
    </row>
    <row r="1104" spans="1:7" s="61" customFormat="1" ht="15" customHeight="1">
      <c r="A1104" s="169"/>
      <c r="B1104" s="53"/>
      <c r="C1104" s="54"/>
      <c r="D1104" s="105"/>
      <c r="E1104" s="105"/>
      <c r="F1104" s="105"/>
      <c r="G1104" s="105"/>
    </row>
    <row r="1105" spans="1:7" s="61" customFormat="1" ht="12.75" customHeight="1">
      <c r="A1105" s="169"/>
      <c r="B1105" s="53">
        <v>48</v>
      </c>
      <c r="C1105" s="54" t="s">
        <v>198</v>
      </c>
      <c r="D1105" s="37"/>
      <c r="E1105" s="37"/>
      <c r="F1105" s="37"/>
      <c r="G1105" s="37"/>
    </row>
    <row r="1106" spans="1:7" s="61" customFormat="1" ht="27.95" customHeight="1">
      <c r="A1106" s="175"/>
      <c r="B1106" s="117">
        <v>60</v>
      </c>
      <c r="C1106" s="109" t="s">
        <v>397</v>
      </c>
      <c r="D1106" s="37"/>
      <c r="E1106" s="37"/>
      <c r="F1106" s="37"/>
      <c r="G1106" s="37"/>
    </row>
    <row r="1107" spans="1:7" s="61" customFormat="1">
      <c r="A1107" s="175"/>
      <c r="B1107" s="239" t="s">
        <v>398</v>
      </c>
      <c r="C1107" s="109" t="s">
        <v>385</v>
      </c>
      <c r="D1107" s="10">
        <v>10000</v>
      </c>
      <c r="E1107" s="10">
        <v>13500</v>
      </c>
      <c r="F1107" s="10">
        <v>13500</v>
      </c>
      <c r="G1107" s="10">
        <v>9295</v>
      </c>
    </row>
    <row r="1108" spans="1:7" s="122" customFormat="1" ht="27.95" customHeight="1">
      <c r="A1108" s="175" t="s">
        <v>5</v>
      </c>
      <c r="B1108" s="117">
        <v>60</v>
      </c>
      <c r="C1108" s="109" t="s">
        <v>397</v>
      </c>
      <c r="D1108" s="5">
        <f t="shared" ref="D1108:G1108" si="365">D1107</f>
        <v>10000</v>
      </c>
      <c r="E1108" s="5">
        <f t="shared" si="365"/>
        <v>13500</v>
      </c>
      <c r="F1108" s="5">
        <f t="shared" si="365"/>
        <v>13500</v>
      </c>
      <c r="G1108" s="5">
        <f t="shared" si="365"/>
        <v>9295</v>
      </c>
    </row>
    <row r="1109" spans="1:7" s="61" customFormat="1" ht="15" customHeight="1">
      <c r="A1109" s="175"/>
      <c r="B1109" s="117"/>
      <c r="C1109" s="109"/>
      <c r="D1109" s="104"/>
      <c r="E1109" s="104"/>
      <c r="F1109" s="104"/>
      <c r="G1109" s="104"/>
    </row>
    <row r="1110" spans="1:7" s="61" customFormat="1" ht="25.5" customHeight="1">
      <c r="A1110" s="175"/>
      <c r="B1110" s="117">
        <v>64</v>
      </c>
      <c r="C1110" s="109" t="s">
        <v>508</v>
      </c>
      <c r="D1110" s="105"/>
      <c r="E1110" s="105"/>
      <c r="F1110" s="105"/>
      <c r="G1110" s="105"/>
    </row>
    <row r="1111" spans="1:7" s="61" customFormat="1">
      <c r="A1111" s="175"/>
      <c r="B1111" s="239" t="s">
        <v>413</v>
      </c>
      <c r="C1111" s="109" t="s">
        <v>385</v>
      </c>
      <c r="D1111" s="9">
        <v>0</v>
      </c>
      <c r="E1111" s="9">
        <v>0</v>
      </c>
      <c r="F1111" s="9">
        <v>0</v>
      </c>
      <c r="G1111" s="10">
        <v>2000</v>
      </c>
    </row>
    <row r="1112" spans="1:7" s="61" customFormat="1" ht="25.5" customHeight="1">
      <c r="A1112" s="169" t="s">
        <v>5</v>
      </c>
      <c r="B1112" s="53">
        <v>64</v>
      </c>
      <c r="C1112" s="54" t="s">
        <v>508</v>
      </c>
      <c r="D1112" s="4">
        <f t="shared" ref="D1112:G1112" si="366">D1111</f>
        <v>0</v>
      </c>
      <c r="E1112" s="4">
        <f t="shared" si="366"/>
        <v>0</v>
      </c>
      <c r="F1112" s="4">
        <f t="shared" si="366"/>
        <v>0</v>
      </c>
      <c r="G1112" s="5">
        <f t="shared" si="366"/>
        <v>2000</v>
      </c>
    </row>
    <row r="1113" spans="1:7" s="61" customFormat="1" ht="15" customHeight="1">
      <c r="A1113" s="169"/>
      <c r="B1113" s="53"/>
      <c r="C1113" s="54"/>
      <c r="D1113" s="17"/>
      <c r="E1113" s="16"/>
      <c r="F1113" s="16"/>
      <c r="G1113" s="17"/>
    </row>
    <row r="1114" spans="1:7" s="61" customFormat="1" ht="25.5" customHeight="1">
      <c r="A1114" s="169"/>
      <c r="B1114" s="53">
        <v>65</v>
      </c>
      <c r="C1114" s="54" t="s">
        <v>536</v>
      </c>
      <c r="D1114" s="105"/>
      <c r="E1114" s="105"/>
      <c r="F1114" s="105"/>
      <c r="G1114" s="105"/>
    </row>
    <row r="1115" spans="1:7" s="61" customFormat="1">
      <c r="A1115" s="169"/>
      <c r="B1115" s="236" t="s">
        <v>537</v>
      </c>
      <c r="C1115" s="54" t="s">
        <v>385</v>
      </c>
      <c r="D1115" s="9">
        <v>0</v>
      </c>
      <c r="E1115" s="10">
        <v>10000</v>
      </c>
      <c r="F1115" s="10">
        <v>10000</v>
      </c>
      <c r="G1115" s="10">
        <v>5000</v>
      </c>
    </row>
    <row r="1116" spans="1:7" s="61" customFormat="1" ht="25.5" customHeight="1">
      <c r="A1116" s="169" t="s">
        <v>5</v>
      </c>
      <c r="B1116" s="53">
        <v>65</v>
      </c>
      <c r="C1116" s="54" t="s">
        <v>536</v>
      </c>
      <c r="D1116" s="4">
        <f t="shared" ref="D1116:G1116" si="367">D1115</f>
        <v>0</v>
      </c>
      <c r="E1116" s="5">
        <f t="shared" si="367"/>
        <v>10000</v>
      </c>
      <c r="F1116" s="5">
        <f t="shared" ref="F1116" si="368">F1115</f>
        <v>10000</v>
      </c>
      <c r="G1116" s="5">
        <f t="shared" si="367"/>
        <v>5000</v>
      </c>
    </row>
    <row r="1117" spans="1:7" s="122" customFormat="1" ht="15" customHeight="1">
      <c r="A1117" s="175"/>
      <c r="B1117" s="117"/>
      <c r="C1117" s="109"/>
      <c r="D1117" s="9"/>
      <c r="E1117" s="10"/>
      <c r="F1117" s="10"/>
      <c r="G1117" s="9"/>
    </row>
    <row r="1118" spans="1:7" s="61" customFormat="1" ht="16.5" customHeight="1">
      <c r="A1118" s="169"/>
      <c r="B1118" s="53">
        <v>66</v>
      </c>
      <c r="C1118" s="54" t="s">
        <v>540</v>
      </c>
      <c r="D1118" s="105"/>
      <c r="E1118" s="10"/>
      <c r="F1118" s="10"/>
      <c r="G1118" s="105"/>
    </row>
    <row r="1119" spans="1:7" s="61" customFormat="1">
      <c r="A1119" s="175"/>
      <c r="B1119" s="239" t="s">
        <v>541</v>
      </c>
      <c r="C1119" s="109" t="s">
        <v>385</v>
      </c>
      <c r="D1119" s="9">
        <v>0</v>
      </c>
      <c r="E1119" s="10">
        <v>3000</v>
      </c>
      <c r="F1119" s="10">
        <v>3000</v>
      </c>
      <c r="G1119" s="9">
        <v>0</v>
      </c>
    </row>
    <row r="1120" spans="1:7" s="61" customFormat="1" ht="18" customHeight="1">
      <c r="A1120" s="175" t="s">
        <v>5</v>
      </c>
      <c r="B1120" s="117">
        <v>66</v>
      </c>
      <c r="C1120" s="109" t="s">
        <v>540</v>
      </c>
      <c r="D1120" s="4">
        <f t="shared" ref="D1120:G1120" si="369">D1119</f>
        <v>0</v>
      </c>
      <c r="E1120" s="5">
        <f t="shared" si="369"/>
        <v>3000</v>
      </c>
      <c r="F1120" s="5">
        <f t="shared" ref="F1120" si="370">F1119</f>
        <v>3000</v>
      </c>
      <c r="G1120" s="4">
        <f t="shared" si="369"/>
        <v>0</v>
      </c>
    </row>
    <row r="1121" spans="1:7" s="122" customFormat="1" ht="15" customHeight="1">
      <c r="A1121" s="175"/>
      <c r="B1121" s="117"/>
      <c r="C1121" s="109"/>
      <c r="D1121" s="9"/>
      <c r="E1121" s="10"/>
      <c r="F1121" s="10"/>
      <c r="G1121" s="9"/>
    </row>
    <row r="1122" spans="1:7" s="61" customFormat="1" ht="40.5" customHeight="1">
      <c r="A1122" s="175"/>
      <c r="B1122" s="117">
        <v>67</v>
      </c>
      <c r="C1122" s="109" t="s">
        <v>557</v>
      </c>
      <c r="D1122" s="105"/>
      <c r="E1122" s="10"/>
      <c r="F1122" s="10"/>
      <c r="G1122" s="105"/>
    </row>
    <row r="1123" spans="1:7" s="61" customFormat="1">
      <c r="A1123" s="169"/>
      <c r="B1123" s="236" t="s">
        <v>558</v>
      </c>
      <c r="C1123" s="54" t="s">
        <v>385</v>
      </c>
      <c r="D1123" s="9">
        <v>0</v>
      </c>
      <c r="E1123" s="10">
        <v>20000</v>
      </c>
      <c r="F1123" s="10">
        <v>20000</v>
      </c>
      <c r="G1123" s="10">
        <v>2000</v>
      </c>
    </row>
    <row r="1124" spans="1:7" s="61" customFormat="1" ht="38.25" customHeight="1">
      <c r="A1124" s="169" t="s">
        <v>5</v>
      </c>
      <c r="B1124" s="53">
        <v>67</v>
      </c>
      <c r="C1124" s="54" t="s">
        <v>557</v>
      </c>
      <c r="D1124" s="4">
        <f t="shared" ref="D1124:G1124" si="371">D1123</f>
        <v>0</v>
      </c>
      <c r="E1124" s="5">
        <f t="shared" si="371"/>
        <v>20000</v>
      </c>
      <c r="F1124" s="5">
        <f t="shared" ref="F1124" si="372">F1123</f>
        <v>20000</v>
      </c>
      <c r="G1124" s="5">
        <f t="shared" si="371"/>
        <v>2000</v>
      </c>
    </row>
    <row r="1125" spans="1:7" s="122" customFormat="1" ht="15" customHeight="1">
      <c r="A1125" s="175"/>
      <c r="B1125" s="117"/>
      <c r="C1125" s="109"/>
      <c r="D1125" s="9"/>
      <c r="E1125" s="10"/>
      <c r="F1125" s="10"/>
      <c r="G1125" s="9"/>
    </row>
    <row r="1126" spans="1:7" s="61" customFormat="1" ht="25.5" customHeight="1">
      <c r="A1126" s="175"/>
      <c r="B1126" s="117">
        <v>68</v>
      </c>
      <c r="C1126" s="109" t="s">
        <v>559</v>
      </c>
      <c r="D1126" s="105"/>
      <c r="E1126" s="10"/>
      <c r="F1126" s="10"/>
      <c r="G1126" s="105"/>
    </row>
    <row r="1127" spans="1:7" s="61" customFormat="1">
      <c r="A1127" s="175"/>
      <c r="B1127" s="239" t="s">
        <v>568</v>
      </c>
      <c r="C1127" s="109" t="s">
        <v>439</v>
      </c>
      <c r="D1127" s="9">
        <v>0</v>
      </c>
      <c r="E1127" s="10">
        <v>4200</v>
      </c>
      <c r="F1127" s="10">
        <v>4200</v>
      </c>
      <c r="G1127" s="9">
        <v>0</v>
      </c>
    </row>
    <row r="1128" spans="1:7" s="61" customFormat="1" ht="25.5" customHeight="1">
      <c r="A1128" s="175" t="s">
        <v>5</v>
      </c>
      <c r="B1128" s="117">
        <v>68</v>
      </c>
      <c r="C1128" s="109" t="s">
        <v>559</v>
      </c>
      <c r="D1128" s="4">
        <f t="shared" ref="D1128:G1128" si="373">D1127</f>
        <v>0</v>
      </c>
      <c r="E1128" s="5">
        <f t="shared" si="373"/>
        <v>4200</v>
      </c>
      <c r="F1128" s="5">
        <f t="shared" si="373"/>
        <v>4200</v>
      </c>
      <c r="G1128" s="4">
        <f t="shared" si="373"/>
        <v>0</v>
      </c>
    </row>
    <row r="1129" spans="1:7" s="122" customFormat="1">
      <c r="A1129" s="175"/>
      <c r="B1129" s="117"/>
      <c r="C1129" s="109"/>
      <c r="D1129" s="9"/>
      <c r="E1129" s="10"/>
      <c r="F1129" s="9"/>
      <c r="G1129" s="10"/>
    </row>
    <row r="1130" spans="1:7" s="61" customFormat="1">
      <c r="A1130" s="175"/>
      <c r="B1130" s="117">
        <v>69</v>
      </c>
      <c r="C1130" s="30" t="s">
        <v>660</v>
      </c>
      <c r="D1130" s="105"/>
      <c r="E1130" s="10"/>
      <c r="F1130" s="10"/>
      <c r="G1130" s="105"/>
    </row>
    <row r="1131" spans="1:7" s="61" customFormat="1">
      <c r="A1131" s="169"/>
      <c r="B1131" s="236" t="s">
        <v>625</v>
      </c>
      <c r="C1131" s="54" t="s">
        <v>439</v>
      </c>
      <c r="D1131" s="9">
        <v>0</v>
      </c>
      <c r="E1131" s="9">
        <v>0</v>
      </c>
      <c r="F1131" s="9">
        <v>0</v>
      </c>
      <c r="G1131" s="10">
        <v>3000</v>
      </c>
    </row>
    <row r="1132" spans="1:7" s="61" customFormat="1">
      <c r="A1132" s="169" t="s">
        <v>5</v>
      </c>
      <c r="B1132" s="53">
        <v>69</v>
      </c>
      <c r="C1132" s="217" t="s">
        <v>626</v>
      </c>
      <c r="D1132" s="4">
        <f t="shared" ref="D1132:G1132" si="374">D1131</f>
        <v>0</v>
      </c>
      <c r="E1132" s="4">
        <f t="shared" si="374"/>
        <v>0</v>
      </c>
      <c r="F1132" s="4">
        <f t="shared" si="374"/>
        <v>0</v>
      </c>
      <c r="G1132" s="5">
        <f t="shared" si="374"/>
        <v>3000</v>
      </c>
    </row>
    <row r="1133" spans="1:7" s="122" customFormat="1">
      <c r="A1133" s="175"/>
      <c r="B1133" s="117"/>
      <c r="C1133" s="109"/>
      <c r="D1133" s="9"/>
      <c r="E1133" s="10"/>
      <c r="F1133" s="9"/>
      <c r="G1133" s="10"/>
    </row>
    <row r="1134" spans="1:7" s="61" customFormat="1" ht="27" customHeight="1">
      <c r="A1134" s="169"/>
      <c r="B1134" s="53">
        <v>70</v>
      </c>
      <c r="C1134" s="217" t="s">
        <v>638</v>
      </c>
      <c r="D1134" s="105"/>
      <c r="E1134" s="10"/>
      <c r="F1134" s="10"/>
      <c r="G1134" s="105"/>
    </row>
    <row r="1135" spans="1:7" s="61" customFormat="1">
      <c r="A1135" s="250"/>
      <c r="B1135" s="266" t="s">
        <v>637</v>
      </c>
      <c r="C1135" s="251" t="s">
        <v>439</v>
      </c>
      <c r="D1135" s="11">
        <v>0</v>
      </c>
      <c r="E1135" s="11">
        <v>0</v>
      </c>
      <c r="F1135" s="11">
        <v>0</v>
      </c>
      <c r="G1135" s="12">
        <v>3862</v>
      </c>
    </row>
    <row r="1136" spans="1:7" s="61" customFormat="1" ht="25.5">
      <c r="A1136" s="169" t="s">
        <v>5</v>
      </c>
      <c r="B1136" s="53">
        <v>70</v>
      </c>
      <c r="C1136" s="217" t="s">
        <v>638</v>
      </c>
      <c r="D1136" s="11">
        <f t="shared" ref="D1136:G1136" si="375">D1135</f>
        <v>0</v>
      </c>
      <c r="E1136" s="11">
        <f t="shared" si="375"/>
        <v>0</v>
      </c>
      <c r="F1136" s="11">
        <f t="shared" si="375"/>
        <v>0</v>
      </c>
      <c r="G1136" s="12">
        <f t="shared" si="375"/>
        <v>3862</v>
      </c>
    </row>
    <row r="1137" spans="1:7" s="61" customFormat="1" ht="15" customHeight="1">
      <c r="A1137" s="175" t="s">
        <v>5</v>
      </c>
      <c r="B1137" s="117">
        <v>48</v>
      </c>
      <c r="C1137" s="109" t="s">
        <v>198</v>
      </c>
      <c r="D1137" s="5">
        <f>D1108+D1112+D1116+D1124+D1128+D1120+D1132+D1136</f>
        <v>10000</v>
      </c>
      <c r="E1137" s="5">
        <f t="shared" ref="E1137:G1137" si="376">E1108+E1112+E1116+E1124+E1128+E1120+E1132+E1136</f>
        <v>50700</v>
      </c>
      <c r="F1137" s="5">
        <f t="shared" si="376"/>
        <v>50700</v>
      </c>
      <c r="G1137" s="5">
        <f t="shared" si="376"/>
        <v>25157</v>
      </c>
    </row>
    <row r="1138" spans="1:7" s="61" customFormat="1" ht="15" customHeight="1">
      <c r="A1138" s="175"/>
      <c r="B1138" s="117"/>
      <c r="C1138" s="109"/>
      <c r="D1138" s="105"/>
      <c r="E1138" s="105"/>
      <c r="F1138" s="105"/>
      <c r="G1138" s="105"/>
    </row>
    <row r="1139" spans="1:7" s="61" customFormat="1" ht="12.75" customHeight="1">
      <c r="A1139" s="175"/>
      <c r="B1139" s="117">
        <v>49</v>
      </c>
      <c r="C1139" s="109" t="s">
        <v>199</v>
      </c>
      <c r="D1139" s="37"/>
      <c r="E1139" s="37"/>
      <c r="F1139" s="37"/>
      <c r="G1139" s="37"/>
    </row>
    <row r="1140" spans="1:7" s="61" customFormat="1" ht="38.25" customHeight="1">
      <c r="A1140" s="175"/>
      <c r="B1140" s="117">
        <v>62</v>
      </c>
      <c r="C1140" s="109" t="s">
        <v>469</v>
      </c>
      <c r="D1140" s="9"/>
      <c r="E1140" s="10"/>
      <c r="F1140" s="10"/>
      <c r="G1140" s="9"/>
    </row>
    <row r="1141" spans="1:7" s="61" customFormat="1">
      <c r="A1141" s="169"/>
      <c r="B1141" s="53" t="s">
        <v>468</v>
      </c>
      <c r="C1141" s="54" t="s">
        <v>385</v>
      </c>
      <c r="D1141" s="12">
        <v>4000</v>
      </c>
      <c r="E1141" s="12">
        <v>5225</v>
      </c>
      <c r="F1141" s="12">
        <v>5225</v>
      </c>
      <c r="G1141" s="11">
        <v>0</v>
      </c>
    </row>
    <row r="1142" spans="1:7" s="61" customFormat="1" ht="38.25" customHeight="1">
      <c r="A1142" s="169" t="s">
        <v>5</v>
      </c>
      <c r="B1142" s="53">
        <v>62</v>
      </c>
      <c r="C1142" s="54" t="s">
        <v>469</v>
      </c>
      <c r="D1142" s="5">
        <f t="shared" ref="D1142:G1142" si="377">D1141</f>
        <v>4000</v>
      </c>
      <c r="E1142" s="5">
        <f t="shared" si="377"/>
        <v>5225</v>
      </c>
      <c r="F1142" s="5">
        <f t="shared" ref="F1142" si="378">F1141</f>
        <v>5225</v>
      </c>
      <c r="G1142" s="4">
        <f t="shared" si="377"/>
        <v>0</v>
      </c>
    </row>
    <row r="1143" spans="1:7" s="61" customFormat="1" ht="15" customHeight="1">
      <c r="A1143" s="169"/>
      <c r="B1143" s="53"/>
      <c r="C1143" s="54"/>
      <c r="D1143" s="17"/>
      <c r="E1143" s="17"/>
      <c r="F1143" s="17"/>
      <c r="G1143" s="16"/>
    </row>
    <row r="1144" spans="1:7" s="61" customFormat="1" ht="25.5" customHeight="1">
      <c r="A1144" s="169"/>
      <c r="B1144" s="53">
        <v>63</v>
      </c>
      <c r="C1144" s="54" t="s">
        <v>471</v>
      </c>
      <c r="D1144" s="9"/>
      <c r="E1144" s="9"/>
      <c r="F1144" s="9"/>
      <c r="G1144" s="10"/>
    </row>
    <row r="1145" spans="1:7" s="61" customFormat="1">
      <c r="A1145" s="169"/>
      <c r="B1145" s="53" t="s">
        <v>457</v>
      </c>
      <c r="C1145" s="54" t="s">
        <v>385</v>
      </c>
      <c r="D1145" s="12">
        <v>4000</v>
      </c>
      <c r="E1145" s="11">
        <v>0</v>
      </c>
      <c r="F1145" s="11">
        <v>0</v>
      </c>
      <c r="G1145" s="11">
        <v>0</v>
      </c>
    </row>
    <row r="1146" spans="1:7" s="61" customFormat="1" ht="25.5" customHeight="1">
      <c r="A1146" s="169" t="s">
        <v>5</v>
      </c>
      <c r="B1146" s="53">
        <v>63</v>
      </c>
      <c r="C1146" s="54" t="s">
        <v>471</v>
      </c>
      <c r="D1146" s="5">
        <f t="shared" ref="D1146:G1146" si="379">D1145</f>
        <v>4000</v>
      </c>
      <c r="E1146" s="4">
        <f t="shared" si="379"/>
        <v>0</v>
      </c>
      <c r="F1146" s="4">
        <f t="shared" ref="F1146" si="380">F1145</f>
        <v>0</v>
      </c>
      <c r="G1146" s="4">
        <f t="shared" si="379"/>
        <v>0</v>
      </c>
    </row>
    <row r="1147" spans="1:7" s="61" customFormat="1" ht="15" customHeight="1">
      <c r="A1147" s="169"/>
      <c r="B1147" s="53"/>
      <c r="C1147" s="54"/>
      <c r="D1147" s="9"/>
      <c r="E1147" s="9"/>
      <c r="F1147" s="9"/>
      <c r="G1147" s="10"/>
    </row>
    <row r="1148" spans="1:7" s="61" customFormat="1">
      <c r="A1148" s="169"/>
      <c r="B1148" s="53">
        <v>64</v>
      </c>
      <c r="C1148" s="54" t="s">
        <v>538</v>
      </c>
      <c r="D1148" s="9"/>
      <c r="E1148" s="9"/>
      <c r="F1148" s="9"/>
      <c r="G1148" s="10"/>
    </row>
    <row r="1149" spans="1:7" s="61" customFormat="1">
      <c r="A1149" s="175"/>
      <c r="B1149" s="117" t="s">
        <v>539</v>
      </c>
      <c r="C1149" s="109" t="s">
        <v>439</v>
      </c>
      <c r="D1149" s="11">
        <v>0</v>
      </c>
      <c r="E1149" s="12">
        <v>7500</v>
      </c>
      <c r="F1149" s="12">
        <v>7500</v>
      </c>
      <c r="G1149" s="12">
        <v>10000</v>
      </c>
    </row>
    <row r="1150" spans="1:7" s="61" customFormat="1" ht="15" customHeight="1">
      <c r="A1150" s="175" t="s">
        <v>5</v>
      </c>
      <c r="B1150" s="117">
        <v>64</v>
      </c>
      <c r="C1150" s="109" t="s">
        <v>538</v>
      </c>
      <c r="D1150" s="4">
        <f t="shared" ref="D1150:G1150" si="381">D1149</f>
        <v>0</v>
      </c>
      <c r="E1150" s="5">
        <f t="shared" si="381"/>
        <v>7500</v>
      </c>
      <c r="F1150" s="5">
        <f t="shared" ref="F1150" si="382">F1149</f>
        <v>7500</v>
      </c>
      <c r="G1150" s="5">
        <f t="shared" si="381"/>
        <v>10000</v>
      </c>
    </row>
    <row r="1151" spans="1:7" s="61" customFormat="1" ht="15" customHeight="1">
      <c r="A1151" s="175"/>
      <c r="B1151" s="117"/>
      <c r="C1151" s="109"/>
      <c r="D1151" s="9"/>
      <c r="E1151" s="9"/>
      <c r="F1151" s="9"/>
      <c r="G1151" s="10"/>
    </row>
    <row r="1152" spans="1:7" s="61" customFormat="1" ht="25.5" customHeight="1">
      <c r="A1152" s="175"/>
      <c r="B1152" s="117">
        <v>65</v>
      </c>
      <c r="C1152" s="109" t="s">
        <v>549</v>
      </c>
      <c r="D1152" s="9"/>
      <c r="E1152" s="9"/>
      <c r="F1152" s="9"/>
      <c r="G1152" s="10"/>
    </row>
    <row r="1153" spans="1:7" s="61" customFormat="1">
      <c r="A1153" s="169"/>
      <c r="B1153" s="53" t="s">
        <v>550</v>
      </c>
      <c r="C1153" s="54" t="s">
        <v>439</v>
      </c>
      <c r="D1153" s="11">
        <v>0</v>
      </c>
      <c r="E1153" s="12">
        <v>3000</v>
      </c>
      <c r="F1153" s="12">
        <v>3000</v>
      </c>
      <c r="G1153" s="11">
        <v>0</v>
      </c>
    </row>
    <row r="1154" spans="1:7" s="61" customFormat="1" ht="25.5" customHeight="1">
      <c r="A1154" s="175" t="s">
        <v>5</v>
      </c>
      <c r="B1154" s="117">
        <v>65</v>
      </c>
      <c r="C1154" s="109" t="s">
        <v>549</v>
      </c>
      <c r="D1154" s="4">
        <f t="shared" ref="D1154:G1154" si="383">D1153</f>
        <v>0</v>
      </c>
      <c r="E1154" s="5">
        <f t="shared" si="383"/>
        <v>3000</v>
      </c>
      <c r="F1154" s="5">
        <f t="shared" ref="F1154" si="384">F1153</f>
        <v>3000</v>
      </c>
      <c r="G1154" s="4">
        <f t="shared" si="383"/>
        <v>0</v>
      </c>
    </row>
    <row r="1155" spans="1:7" s="61" customFormat="1" ht="15" customHeight="1">
      <c r="A1155" s="175"/>
      <c r="B1155" s="117"/>
      <c r="C1155" s="109"/>
      <c r="D1155" s="9"/>
      <c r="E1155" s="9"/>
      <c r="F1155" s="9"/>
      <c r="G1155" s="10"/>
    </row>
    <row r="1156" spans="1:7" s="61" customFormat="1" ht="25.5" customHeight="1">
      <c r="A1156" s="175"/>
      <c r="B1156" s="117">
        <v>66</v>
      </c>
      <c r="C1156" s="109" t="s">
        <v>551</v>
      </c>
      <c r="D1156" s="9"/>
      <c r="E1156" s="9"/>
      <c r="F1156" s="9"/>
      <c r="G1156" s="10"/>
    </row>
    <row r="1157" spans="1:7" s="61" customFormat="1">
      <c r="A1157" s="175"/>
      <c r="B1157" s="117" t="s">
        <v>552</v>
      </c>
      <c r="C1157" s="109" t="s">
        <v>385</v>
      </c>
      <c r="D1157" s="11">
        <v>0</v>
      </c>
      <c r="E1157" s="12">
        <v>5000</v>
      </c>
      <c r="F1157" s="12">
        <v>5000</v>
      </c>
      <c r="G1157" s="11">
        <v>0</v>
      </c>
    </row>
    <row r="1158" spans="1:7" s="61" customFormat="1" ht="25.5" customHeight="1">
      <c r="A1158" s="175" t="s">
        <v>5</v>
      </c>
      <c r="B1158" s="117">
        <v>66</v>
      </c>
      <c r="C1158" s="109" t="s">
        <v>551</v>
      </c>
      <c r="D1158" s="4">
        <f t="shared" ref="D1158:G1158" si="385">D1157</f>
        <v>0</v>
      </c>
      <c r="E1158" s="5">
        <f t="shared" si="385"/>
        <v>5000</v>
      </c>
      <c r="F1158" s="5">
        <f t="shared" si="385"/>
        <v>5000</v>
      </c>
      <c r="G1158" s="4">
        <f t="shared" si="385"/>
        <v>0</v>
      </c>
    </row>
    <row r="1159" spans="1:7" s="61" customFormat="1">
      <c r="A1159" s="175"/>
      <c r="B1159" s="117"/>
      <c r="C1159" s="109"/>
      <c r="D1159" s="17"/>
      <c r="E1159" s="17"/>
      <c r="F1159" s="17"/>
      <c r="G1159" s="16"/>
    </row>
    <row r="1160" spans="1:7" s="61" customFormat="1" ht="25.5">
      <c r="A1160" s="175"/>
      <c r="B1160" s="117">
        <v>67</v>
      </c>
      <c r="C1160" s="206" t="s">
        <v>669</v>
      </c>
      <c r="D1160" s="9"/>
      <c r="E1160" s="9"/>
      <c r="F1160" s="9"/>
      <c r="G1160" s="10"/>
    </row>
    <row r="1161" spans="1:7" s="61" customFormat="1">
      <c r="A1161" s="175"/>
      <c r="B1161" s="117" t="s">
        <v>601</v>
      </c>
      <c r="C1161" s="109" t="s">
        <v>385</v>
      </c>
      <c r="D1161" s="11">
        <v>0</v>
      </c>
      <c r="E1161" s="11">
        <v>0</v>
      </c>
      <c r="F1161" s="11">
        <v>0</v>
      </c>
      <c r="G1161" s="12">
        <v>5000</v>
      </c>
    </row>
    <row r="1162" spans="1:7" s="61" customFormat="1" ht="25.5">
      <c r="A1162" s="175" t="s">
        <v>5</v>
      </c>
      <c r="B1162" s="117">
        <v>67</v>
      </c>
      <c r="C1162" s="206" t="s">
        <v>669</v>
      </c>
      <c r="D1162" s="4">
        <f t="shared" ref="D1162:G1162" si="386">D1161</f>
        <v>0</v>
      </c>
      <c r="E1162" s="4">
        <f t="shared" si="386"/>
        <v>0</v>
      </c>
      <c r="F1162" s="4">
        <f t="shared" si="386"/>
        <v>0</v>
      </c>
      <c r="G1162" s="5">
        <f t="shared" si="386"/>
        <v>5000</v>
      </c>
    </row>
    <row r="1163" spans="1:7" s="61" customFormat="1">
      <c r="A1163" s="175"/>
      <c r="B1163" s="117"/>
      <c r="C1163" s="206"/>
      <c r="D1163" s="17"/>
      <c r="E1163" s="17"/>
      <c r="F1163" s="17"/>
      <c r="G1163" s="16"/>
    </row>
    <row r="1164" spans="1:7" s="61" customFormat="1" ht="25.5">
      <c r="A1164" s="175"/>
      <c r="B1164" s="117">
        <v>68</v>
      </c>
      <c r="C1164" s="206" t="s">
        <v>651</v>
      </c>
      <c r="D1164" s="9"/>
      <c r="E1164" s="9"/>
      <c r="F1164" s="9"/>
      <c r="G1164" s="10"/>
    </row>
    <row r="1165" spans="1:7" s="61" customFormat="1">
      <c r="A1165" s="175"/>
      <c r="B1165" s="117" t="s">
        <v>649</v>
      </c>
      <c r="C1165" s="109" t="s">
        <v>385</v>
      </c>
      <c r="D1165" s="11">
        <v>0</v>
      </c>
      <c r="E1165" s="11">
        <v>0</v>
      </c>
      <c r="F1165" s="11">
        <v>0</v>
      </c>
      <c r="G1165" s="12">
        <v>5000</v>
      </c>
    </row>
    <row r="1166" spans="1:7" s="61" customFormat="1" ht="25.5">
      <c r="A1166" s="175" t="s">
        <v>5</v>
      </c>
      <c r="B1166" s="117">
        <v>68</v>
      </c>
      <c r="C1166" s="206" t="s">
        <v>651</v>
      </c>
      <c r="D1166" s="4">
        <f t="shared" ref="D1166:G1166" si="387">D1165</f>
        <v>0</v>
      </c>
      <c r="E1166" s="4">
        <f t="shared" si="387"/>
        <v>0</v>
      </c>
      <c r="F1166" s="4">
        <f t="shared" si="387"/>
        <v>0</v>
      </c>
      <c r="G1166" s="5">
        <f t="shared" si="387"/>
        <v>5000</v>
      </c>
    </row>
    <row r="1167" spans="1:7" s="61" customFormat="1" ht="15" customHeight="1">
      <c r="A1167" s="250" t="s">
        <v>5</v>
      </c>
      <c r="B1167" s="258">
        <v>49</v>
      </c>
      <c r="C1167" s="251" t="s">
        <v>199</v>
      </c>
      <c r="D1167" s="5">
        <f>D1142+D1146+D1150+D1154+D1158+D1162+D1166</f>
        <v>8000</v>
      </c>
      <c r="E1167" s="5">
        <f t="shared" ref="E1167:G1167" si="388">E1142+E1146+E1150+E1154+E1158+E1162+E1166</f>
        <v>20725</v>
      </c>
      <c r="F1167" s="5">
        <f t="shared" si="388"/>
        <v>20725</v>
      </c>
      <c r="G1167" s="5">
        <f t="shared" si="388"/>
        <v>20000</v>
      </c>
    </row>
    <row r="1168" spans="1:7" s="61" customFormat="1" ht="15" customHeight="1">
      <c r="A1168" s="169"/>
      <c r="B1168" s="106"/>
      <c r="C1168" s="102"/>
      <c r="D1168" s="10"/>
      <c r="E1168" s="26"/>
      <c r="F1168" s="26"/>
      <c r="G1168" s="9"/>
    </row>
    <row r="1169" spans="1:7" s="61" customFormat="1" ht="12.75" customHeight="1">
      <c r="A1169" s="169"/>
      <c r="B1169" s="53">
        <v>50</v>
      </c>
      <c r="C1169" s="54" t="s">
        <v>204</v>
      </c>
      <c r="D1169" s="37"/>
      <c r="E1169" s="37"/>
      <c r="F1169" s="37"/>
      <c r="G1169" s="37"/>
    </row>
    <row r="1170" spans="1:7" s="61" customFormat="1" ht="25.5" customHeight="1">
      <c r="A1170" s="175"/>
      <c r="B1170" s="117">
        <v>62</v>
      </c>
      <c r="C1170" s="109" t="s">
        <v>416</v>
      </c>
      <c r="D1170" s="105"/>
      <c r="E1170" s="105"/>
      <c r="F1170" s="105"/>
      <c r="G1170" s="105"/>
    </row>
    <row r="1171" spans="1:7" s="61" customFormat="1">
      <c r="A1171" s="175"/>
      <c r="B1171" s="239" t="s">
        <v>417</v>
      </c>
      <c r="C1171" s="109" t="s">
        <v>385</v>
      </c>
      <c r="D1171" s="10">
        <v>2500</v>
      </c>
      <c r="E1171" s="9">
        <v>0</v>
      </c>
      <c r="F1171" s="9">
        <v>0</v>
      </c>
      <c r="G1171" s="9">
        <v>0</v>
      </c>
    </row>
    <row r="1172" spans="1:7" s="61" customFormat="1" ht="25.5" customHeight="1">
      <c r="A1172" s="175" t="s">
        <v>5</v>
      </c>
      <c r="B1172" s="117">
        <v>62</v>
      </c>
      <c r="C1172" s="109" t="s">
        <v>416</v>
      </c>
      <c r="D1172" s="5">
        <f t="shared" ref="D1172:G1172" si="389">D1171</f>
        <v>2500</v>
      </c>
      <c r="E1172" s="4">
        <f t="shared" si="389"/>
        <v>0</v>
      </c>
      <c r="F1172" s="4">
        <f t="shared" si="389"/>
        <v>0</v>
      </c>
      <c r="G1172" s="4">
        <f t="shared" si="389"/>
        <v>0</v>
      </c>
    </row>
    <row r="1173" spans="1:7" s="61" customFormat="1" ht="13.5" customHeight="1">
      <c r="A1173" s="175"/>
      <c r="B1173" s="117"/>
      <c r="C1173" s="109"/>
      <c r="D1173" s="9"/>
      <c r="E1173" s="10"/>
      <c r="F1173" s="10"/>
      <c r="G1173" s="10"/>
    </row>
    <row r="1174" spans="1:7" s="61" customFormat="1" ht="25.5" customHeight="1">
      <c r="A1174" s="175"/>
      <c r="B1174" s="117">
        <v>63</v>
      </c>
      <c r="C1174" s="109" t="s">
        <v>500</v>
      </c>
      <c r="D1174" s="9"/>
      <c r="E1174" s="10"/>
      <c r="F1174" s="10"/>
      <c r="G1174" s="10"/>
    </row>
    <row r="1175" spans="1:7" s="61" customFormat="1">
      <c r="A1175" s="175"/>
      <c r="B1175" s="117" t="s">
        <v>462</v>
      </c>
      <c r="C1175" s="109" t="s">
        <v>385</v>
      </c>
      <c r="D1175" s="10">
        <v>5400</v>
      </c>
      <c r="E1175" s="9">
        <v>0</v>
      </c>
      <c r="F1175" s="9">
        <v>0</v>
      </c>
      <c r="G1175" s="9">
        <v>0</v>
      </c>
    </row>
    <row r="1176" spans="1:7" s="61" customFormat="1" ht="25.5" customHeight="1">
      <c r="A1176" s="175" t="s">
        <v>5</v>
      </c>
      <c r="B1176" s="117">
        <v>63</v>
      </c>
      <c r="C1176" s="109" t="s">
        <v>500</v>
      </c>
      <c r="D1176" s="5">
        <f t="shared" ref="D1176:G1176" si="390">D1175</f>
        <v>5400</v>
      </c>
      <c r="E1176" s="4">
        <f t="shared" si="390"/>
        <v>0</v>
      </c>
      <c r="F1176" s="4">
        <f t="shared" si="390"/>
        <v>0</v>
      </c>
      <c r="G1176" s="4">
        <f t="shared" si="390"/>
        <v>0</v>
      </c>
    </row>
    <row r="1177" spans="1:7" s="61" customFormat="1" ht="15" customHeight="1">
      <c r="A1177" s="175"/>
      <c r="B1177" s="117"/>
      <c r="C1177" s="109"/>
      <c r="D1177" s="9"/>
      <c r="E1177" s="17"/>
      <c r="F1177" s="17"/>
      <c r="G1177" s="16"/>
    </row>
    <row r="1178" spans="1:7" s="61" customFormat="1" ht="15" customHeight="1">
      <c r="A1178" s="175"/>
      <c r="B1178" s="117">
        <v>64</v>
      </c>
      <c r="C1178" s="109" t="s">
        <v>501</v>
      </c>
      <c r="D1178" s="9"/>
      <c r="E1178" s="9"/>
      <c r="F1178" s="9"/>
      <c r="G1178" s="10"/>
    </row>
    <row r="1179" spans="1:7" s="61" customFormat="1">
      <c r="A1179" s="175"/>
      <c r="B1179" s="53" t="s">
        <v>488</v>
      </c>
      <c r="C1179" s="58" t="s">
        <v>439</v>
      </c>
      <c r="D1179" s="10">
        <v>3500</v>
      </c>
      <c r="E1179" s="9">
        <v>0</v>
      </c>
      <c r="F1179" s="9">
        <v>0</v>
      </c>
      <c r="G1179" s="9">
        <v>0</v>
      </c>
    </row>
    <row r="1180" spans="1:7" s="61" customFormat="1" ht="15.75" customHeight="1">
      <c r="A1180" s="175" t="s">
        <v>5</v>
      </c>
      <c r="B1180" s="53">
        <v>64</v>
      </c>
      <c r="C1180" s="54" t="s">
        <v>501</v>
      </c>
      <c r="D1180" s="5">
        <f t="shared" ref="D1180:G1180" si="391">D1179</f>
        <v>3500</v>
      </c>
      <c r="E1180" s="4">
        <f t="shared" si="391"/>
        <v>0</v>
      </c>
      <c r="F1180" s="4">
        <f t="shared" si="391"/>
        <v>0</v>
      </c>
      <c r="G1180" s="4">
        <f t="shared" si="391"/>
        <v>0</v>
      </c>
    </row>
    <row r="1181" spans="1:7" s="61" customFormat="1" ht="15" customHeight="1">
      <c r="A1181" s="175"/>
      <c r="B1181" s="53"/>
      <c r="C1181" s="54"/>
      <c r="D1181" s="9"/>
      <c r="E1181" s="17"/>
      <c r="F1181" s="17"/>
      <c r="G1181" s="16"/>
    </row>
    <row r="1182" spans="1:7" s="61" customFormat="1" ht="28.5" customHeight="1">
      <c r="A1182" s="175"/>
      <c r="B1182" s="53">
        <v>65</v>
      </c>
      <c r="C1182" s="54" t="s">
        <v>553</v>
      </c>
      <c r="D1182" s="9"/>
      <c r="E1182" s="9"/>
      <c r="F1182" s="9"/>
      <c r="G1182" s="10"/>
    </row>
    <row r="1183" spans="1:7" s="61" customFormat="1">
      <c r="A1183" s="175"/>
      <c r="B1183" s="53" t="s">
        <v>554</v>
      </c>
      <c r="C1183" s="58" t="s">
        <v>439</v>
      </c>
      <c r="D1183" s="9">
        <v>0</v>
      </c>
      <c r="E1183" s="10">
        <v>5000</v>
      </c>
      <c r="F1183" s="10">
        <v>5000</v>
      </c>
      <c r="G1183" s="9">
        <v>0</v>
      </c>
    </row>
    <row r="1184" spans="1:7" s="61" customFormat="1" ht="26.25" customHeight="1">
      <c r="A1184" s="175" t="s">
        <v>5</v>
      </c>
      <c r="B1184" s="53">
        <v>65</v>
      </c>
      <c r="C1184" s="54" t="s">
        <v>553</v>
      </c>
      <c r="D1184" s="4">
        <f t="shared" ref="D1184:G1184" si="392">D1183</f>
        <v>0</v>
      </c>
      <c r="E1184" s="5">
        <f t="shared" si="392"/>
        <v>5000</v>
      </c>
      <c r="F1184" s="5">
        <f t="shared" ref="F1184" si="393">F1183</f>
        <v>5000</v>
      </c>
      <c r="G1184" s="4">
        <f t="shared" si="392"/>
        <v>0</v>
      </c>
    </row>
    <row r="1185" spans="1:7" s="61" customFormat="1" ht="11.25" customHeight="1">
      <c r="A1185" s="175"/>
      <c r="B1185" s="53"/>
      <c r="C1185" s="54"/>
      <c r="D1185" s="9"/>
      <c r="E1185" s="16"/>
      <c r="F1185" s="16"/>
      <c r="G1185" s="16"/>
    </row>
    <row r="1186" spans="1:7" s="61" customFormat="1" ht="28.5" customHeight="1">
      <c r="A1186" s="175"/>
      <c r="B1186" s="53">
        <v>66</v>
      </c>
      <c r="C1186" s="54" t="s">
        <v>555</v>
      </c>
      <c r="D1186" s="9"/>
      <c r="E1186" s="10"/>
      <c r="F1186" s="10"/>
      <c r="G1186" s="10"/>
    </row>
    <row r="1187" spans="1:7" s="61" customFormat="1">
      <c r="A1187" s="175"/>
      <c r="B1187" s="53" t="s">
        <v>556</v>
      </c>
      <c r="C1187" s="54" t="s">
        <v>385</v>
      </c>
      <c r="D1187" s="9">
        <v>0</v>
      </c>
      <c r="E1187" s="10">
        <v>5000</v>
      </c>
      <c r="F1187" s="10">
        <v>5000</v>
      </c>
      <c r="G1187" s="10">
        <v>2000</v>
      </c>
    </row>
    <row r="1188" spans="1:7" s="61" customFormat="1" ht="26.25" customHeight="1">
      <c r="A1188" s="175" t="s">
        <v>5</v>
      </c>
      <c r="B1188" s="117">
        <v>66</v>
      </c>
      <c r="C1188" s="109" t="s">
        <v>555</v>
      </c>
      <c r="D1188" s="4">
        <f t="shared" ref="D1188:G1188" si="394">D1187</f>
        <v>0</v>
      </c>
      <c r="E1188" s="5">
        <f t="shared" si="394"/>
        <v>5000</v>
      </c>
      <c r="F1188" s="5">
        <f t="shared" ref="F1188" si="395">F1187</f>
        <v>5000</v>
      </c>
      <c r="G1188" s="5">
        <f t="shared" si="394"/>
        <v>2000</v>
      </c>
    </row>
    <row r="1189" spans="1:7" s="122" customFormat="1">
      <c r="A1189" s="175"/>
      <c r="B1189" s="117"/>
      <c r="C1189" s="109"/>
      <c r="D1189" s="9"/>
      <c r="E1189" s="10"/>
      <c r="F1189" s="10"/>
      <c r="G1189" s="10"/>
    </row>
    <row r="1190" spans="1:7" s="61" customFormat="1" ht="28.5" customHeight="1">
      <c r="A1190" s="175"/>
      <c r="B1190" s="53">
        <v>67</v>
      </c>
      <c r="C1190" s="217" t="s">
        <v>670</v>
      </c>
      <c r="D1190" s="9"/>
      <c r="E1190" s="10"/>
      <c r="F1190" s="10"/>
      <c r="G1190" s="10"/>
    </row>
    <row r="1191" spans="1:7" s="61" customFormat="1">
      <c r="A1191" s="175"/>
      <c r="B1191" s="53" t="s">
        <v>623</v>
      </c>
      <c r="C1191" s="54" t="s">
        <v>385</v>
      </c>
      <c r="D1191" s="9">
        <v>0</v>
      </c>
      <c r="E1191" s="9">
        <v>0</v>
      </c>
      <c r="F1191" s="9">
        <v>0</v>
      </c>
      <c r="G1191" s="10">
        <v>3000</v>
      </c>
    </row>
    <row r="1192" spans="1:7" s="61" customFormat="1" ht="26.25" customHeight="1">
      <c r="A1192" s="175" t="s">
        <v>5</v>
      </c>
      <c r="B1192" s="53">
        <v>67</v>
      </c>
      <c r="C1192" s="217" t="s">
        <v>670</v>
      </c>
      <c r="D1192" s="4">
        <f t="shared" ref="D1192:G1192" si="396">D1191</f>
        <v>0</v>
      </c>
      <c r="E1192" s="4">
        <f t="shared" si="396"/>
        <v>0</v>
      </c>
      <c r="F1192" s="4">
        <f t="shared" si="396"/>
        <v>0</v>
      </c>
      <c r="G1192" s="5">
        <f t="shared" si="396"/>
        <v>3000</v>
      </c>
    </row>
    <row r="1193" spans="1:7" s="122" customFormat="1">
      <c r="A1193" s="175"/>
      <c r="B1193" s="117"/>
      <c r="C1193" s="109"/>
      <c r="D1193" s="9"/>
      <c r="E1193" s="10"/>
      <c r="F1193" s="10"/>
      <c r="G1193" s="10"/>
    </row>
    <row r="1194" spans="1:7" s="61" customFormat="1" ht="25.5">
      <c r="A1194" s="175"/>
      <c r="B1194" s="117">
        <v>68</v>
      </c>
      <c r="C1194" s="30" t="s">
        <v>645</v>
      </c>
      <c r="D1194" s="9"/>
      <c r="E1194" s="10"/>
      <c r="F1194" s="10"/>
      <c r="G1194" s="10"/>
    </row>
    <row r="1195" spans="1:7" s="61" customFormat="1">
      <c r="A1195" s="175"/>
      <c r="B1195" s="117" t="s">
        <v>624</v>
      </c>
      <c r="C1195" s="109" t="s">
        <v>385</v>
      </c>
      <c r="D1195" s="9">
        <v>0</v>
      </c>
      <c r="E1195" s="9">
        <v>0</v>
      </c>
      <c r="F1195" s="9">
        <v>0</v>
      </c>
      <c r="G1195" s="10">
        <v>5000</v>
      </c>
    </row>
    <row r="1196" spans="1:7" s="61" customFormat="1" ht="25.5">
      <c r="A1196" s="175" t="s">
        <v>5</v>
      </c>
      <c r="B1196" s="117">
        <v>68</v>
      </c>
      <c r="C1196" s="30" t="s">
        <v>645</v>
      </c>
      <c r="D1196" s="4">
        <f t="shared" ref="D1196:G1196" si="397">D1195</f>
        <v>0</v>
      </c>
      <c r="E1196" s="4">
        <f t="shared" si="397"/>
        <v>0</v>
      </c>
      <c r="F1196" s="4">
        <f t="shared" si="397"/>
        <v>0</v>
      </c>
      <c r="G1196" s="5">
        <f t="shared" si="397"/>
        <v>5000</v>
      </c>
    </row>
    <row r="1197" spans="1:7" s="122" customFormat="1">
      <c r="A1197" s="175"/>
      <c r="B1197" s="117"/>
      <c r="C1197" s="109"/>
      <c r="D1197" s="9"/>
      <c r="E1197" s="10"/>
      <c r="F1197" s="10"/>
      <c r="G1197" s="10"/>
    </row>
    <row r="1198" spans="1:7" s="61" customFormat="1" ht="28.5" customHeight="1">
      <c r="A1198" s="175"/>
      <c r="B1198" s="53">
        <v>69</v>
      </c>
      <c r="C1198" s="217" t="s">
        <v>671</v>
      </c>
      <c r="D1198" s="9"/>
      <c r="E1198" s="10"/>
      <c r="F1198" s="10"/>
      <c r="G1198" s="10"/>
    </row>
    <row r="1199" spans="1:7" s="61" customFormat="1">
      <c r="A1199" s="175"/>
      <c r="B1199" s="53" t="s">
        <v>644</v>
      </c>
      <c r="C1199" s="54" t="s">
        <v>385</v>
      </c>
      <c r="D1199" s="9">
        <v>0</v>
      </c>
      <c r="E1199" s="9">
        <v>0</v>
      </c>
      <c r="F1199" s="9">
        <v>0</v>
      </c>
      <c r="G1199" s="10">
        <v>2992</v>
      </c>
    </row>
    <row r="1200" spans="1:7" s="61" customFormat="1" ht="25.5">
      <c r="A1200" s="250" t="s">
        <v>5</v>
      </c>
      <c r="B1200" s="258">
        <v>69</v>
      </c>
      <c r="C1200" s="261" t="s">
        <v>671</v>
      </c>
      <c r="D1200" s="4">
        <f t="shared" ref="D1200:G1200" si="398">D1199</f>
        <v>0</v>
      </c>
      <c r="E1200" s="4">
        <f t="shared" si="398"/>
        <v>0</v>
      </c>
      <c r="F1200" s="4">
        <f t="shared" si="398"/>
        <v>0</v>
      </c>
      <c r="G1200" s="5">
        <f t="shared" si="398"/>
        <v>2992</v>
      </c>
    </row>
    <row r="1201" spans="1:7" s="122" customFormat="1">
      <c r="A1201" s="175"/>
      <c r="B1201" s="117"/>
      <c r="C1201" s="109"/>
      <c r="D1201" s="9"/>
      <c r="E1201" s="10"/>
      <c r="F1201" s="10"/>
      <c r="G1201" s="10"/>
    </row>
    <row r="1202" spans="1:7" s="61" customFormat="1" ht="28.5" customHeight="1">
      <c r="A1202" s="175"/>
      <c r="B1202" s="53">
        <v>70</v>
      </c>
      <c r="C1202" s="217" t="s">
        <v>647</v>
      </c>
      <c r="D1202" s="9"/>
      <c r="E1202" s="10"/>
      <c r="F1202" s="10"/>
      <c r="G1202" s="10"/>
    </row>
    <row r="1203" spans="1:7" s="61" customFormat="1">
      <c r="A1203" s="175"/>
      <c r="B1203" s="53" t="s">
        <v>646</v>
      </c>
      <c r="C1203" s="54" t="s">
        <v>385</v>
      </c>
      <c r="D1203" s="9">
        <v>0</v>
      </c>
      <c r="E1203" s="9">
        <v>0</v>
      </c>
      <c r="F1203" s="9">
        <v>0</v>
      </c>
      <c r="G1203" s="10">
        <v>1576</v>
      </c>
    </row>
    <row r="1204" spans="1:7" s="61" customFormat="1" ht="25.5">
      <c r="A1204" s="175" t="s">
        <v>5</v>
      </c>
      <c r="B1204" s="53">
        <v>70</v>
      </c>
      <c r="C1204" s="217" t="s">
        <v>647</v>
      </c>
      <c r="D1204" s="4">
        <f t="shared" ref="D1204:G1204" si="399">D1203</f>
        <v>0</v>
      </c>
      <c r="E1204" s="4">
        <f t="shared" si="399"/>
        <v>0</v>
      </c>
      <c r="F1204" s="4">
        <f t="shared" si="399"/>
        <v>0</v>
      </c>
      <c r="G1204" s="5">
        <f t="shared" si="399"/>
        <v>1576</v>
      </c>
    </row>
    <row r="1205" spans="1:7" s="122" customFormat="1" ht="15" customHeight="1">
      <c r="A1205" s="175" t="s">
        <v>5</v>
      </c>
      <c r="B1205" s="117">
        <v>50</v>
      </c>
      <c r="C1205" s="109" t="s">
        <v>204</v>
      </c>
      <c r="D1205" s="12">
        <f>D1172+D1176+D1180+D1184+D1188+D1192+D1196+D1200+D1204</f>
        <v>11400</v>
      </c>
      <c r="E1205" s="12">
        <f t="shared" ref="E1205:G1205" si="400">E1172+E1176+E1180+E1184+E1188+E1192+E1196+E1200+E1204</f>
        <v>10000</v>
      </c>
      <c r="F1205" s="12">
        <f t="shared" si="400"/>
        <v>10000</v>
      </c>
      <c r="G1205" s="12">
        <f t="shared" si="400"/>
        <v>14568</v>
      </c>
    </row>
    <row r="1206" spans="1:7" s="61" customFormat="1" ht="12.75" customHeight="1">
      <c r="A1206" s="175" t="s">
        <v>5</v>
      </c>
      <c r="B1206" s="125">
        <v>1.202</v>
      </c>
      <c r="C1206" s="126" t="s">
        <v>28</v>
      </c>
      <c r="D1206" s="12">
        <f>D1053+D1205+D1137+D1103+D1167+D1026</f>
        <v>61389</v>
      </c>
      <c r="E1206" s="12">
        <f t="shared" ref="E1206:G1206" si="401">E1053+E1205+E1137+E1103+E1167+E1026</f>
        <v>120575</v>
      </c>
      <c r="F1206" s="12">
        <f t="shared" si="401"/>
        <v>116575</v>
      </c>
      <c r="G1206" s="12">
        <f t="shared" si="401"/>
        <v>140648</v>
      </c>
    </row>
    <row r="1207" spans="1:7" s="61" customFormat="1" ht="12.75" customHeight="1">
      <c r="A1207" s="169"/>
      <c r="B1207" s="94"/>
      <c r="C1207" s="52"/>
      <c r="D1207" s="10"/>
      <c r="E1207" s="10"/>
      <c r="F1207" s="10"/>
      <c r="G1207" s="23"/>
    </row>
    <row r="1208" spans="1:7" s="61" customFormat="1" ht="12.75" customHeight="1">
      <c r="A1208" s="169"/>
      <c r="B1208" s="94">
        <v>1.2030000000000001</v>
      </c>
      <c r="C1208" s="52" t="s">
        <v>69</v>
      </c>
      <c r="D1208" s="37"/>
      <c r="E1208" s="37"/>
      <c r="F1208" s="37"/>
      <c r="G1208" s="93"/>
    </row>
    <row r="1209" spans="1:7" s="61" customFormat="1" ht="12.75" customHeight="1">
      <c r="A1209" s="167"/>
      <c r="B1209" s="209">
        <v>29</v>
      </c>
      <c r="C1209" s="210" t="s">
        <v>127</v>
      </c>
      <c r="D1209" s="37"/>
      <c r="E1209" s="37"/>
      <c r="F1209" s="37"/>
      <c r="G1209" s="93"/>
    </row>
    <row r="1210" spans="1:7" s="61" customFormat="1" ht="25.5">
      <c r="A1210" s="167"/>
      <c r="B1210" s="63" t="s">
        <v>128</v>
      </c>
      <c r="C1210" s="70" t="s">
        <v>187</v>
      </c>
      <c r="D1210" s="28">
        <v>0</v>
      </c>
      <c r="E1210" s="31">
        <v>1</v>
      </c>
      <c r="F1210" s="31">
        <v>1</v>
      </c>
      <c r="G1210" s="28">
        <v>0</v>
      </c>
    </row>
    <row r="1211" spans="1:7" s="61" customFormat="1" ht="25.5">
      <c r="A1211" s="167"/>
      <c r="B1211" s="63" t="s">
        <v>223</v>
      </c>
      <c r="C1211" s="70" t="s">
        <v>504</v>
      </c>
      <c r="D1211" s="20">
        <v>0</v>
      </c>
      <c r="E1211" s="26">
        <v>153942</v>
      </c>
      <c r="F1211" s="10">
        <f>153942-26603</f>
        <v>127339</v>
      </c>
      <c r="G1211" s="20">
        <v>0</v>
      </c>
    </row>
    <row r="1212" spans="1:7" s="61" customFormat="1" ht="25.5">
      <c r="A1212" s="167"/>
      <c r="B1212" s="63" t="s">
        <v>224</v>
      </c>
      <c r="C1212" s="70" t="s">
        <v>483</v>
      </c>
      <c r="D1212" s="20">
        <v>0</v>
      </c>
      <c r="E1212" s="26">
        <v>16715</v>
      </c>
      <c r="F1212" s="26">
        <v>16715</v>
      </c>
      <c r="G1212" s="20">
        <v>0</v>
      </c>
    </row>
    <row r="1213" spans="1:7" s="61" customFormat="1">
      <c r="A1213" s="167"/>
      <c r="B1213" s="63"/>
      <c r="C1213" s="70"/>
      <c r="D1213" s="20"/>
      <c r="E1213" s="26"/>
      <c r="F1213" s="26"/>
      <c r="G1213" s="26"/>
    </row>
    <row r="1214" spans="1:7" s="85" customFormat="1" ht="25.5">
      <c r="A1214" s="166"/>
      <c r="B1214" s="129">
        <v>55</v>
      </c>
      <c r="C1214" s="115" t="s">
        <v>572</v>
      </c>
      <c r="D1214" s="20"/>
      <c r="E1214" s="26"/>
      <c r="F1214" s="26"/>
      <c r="G1214" s="26"/>
    </row>
    <row r="1215" spans="1:7" s="85" customFormat="1">
      <c r="A1215" s="166"/>
      <c r="B1215" s="129" t="s">
        <v>588</v>
      </c>
      <c r="C1215" s="115" t="s">
        <v>490</v>
      </c>
      <c r="D1215" s="21">
        <v>0</v>
      </c>
      <c r="E1215" s="21">
        <v>0</v>
      </c>
      <c r="F1215" s="21">
        <v>0</v>
      </c>
      <c r="G1215" s="113">
        <v>163868</v>
      </c>
    </row>
    <row r="1216" spans="1:7" s="85" customFormat="1" ht="25.5">
      <c r="A1216" s="166" t="s">
        <v>5</v>
      </c>
      <c r="B1216" s="129">
        <v>55</v>
      </c>
      <c r="C1216" s="115" t="s">
        <v>572</v>
      </c>
      <c r="D1216" s="21">
        <f>D1215</f>
        <v>0</v>
      </c>
      <c r="E1216" s="21">
        <f t="shared" ref="E1216" si="402">E1215</f>
        <v>0</v>
      </c>
      <c r="F1216" s="21">
        <f t="shared" ref="F1216" si="403">F1215</f>
        <v>0</v>
      </c>
      <c r="G1216" s="27">
        <f t="shared" ref="G1216" si="404">G1215</f>
        <v>163868</v>
      </c>
    </row>
    <row r="1217" spans="1:7" s="85" customFormat="1" ht="9.9499999999999993" customHeight="1">
      <c r="A1217" s="166"/>
      <c r="B1217" s="129"/>
      <c r="C1217" s="115"/>
      <c r="D1217" s="20"/>
      <c r="E1217" s="26"/>
      <c r="F1217" s="26"/>
      <c r="G1217" s="26"/>
    </row>
    <row r="1218" spans="1:7" s="85" customFormat="1" ht="25.5">
      <c r="A1218" s="166"/>
      <c r="B1218" s="129">
        <v>56</v>
      </c>
      <c r="C1218" s="70" t="s">
        <v>574</v>
      </c>
      <c r="D1218" s="20"/>
      <c r="E1218" s="26"/>
      <c r="F1218" s="26"/>
      <c r="G1218" s="26"/>
    </row>
    <row r="1219" spans="1:7" s="85" customFormat="1">
      <c r="A1219" s="166"/>
      <c r="B1219" s="129" t="s">
        <v>589</v>
      </c>
      <c r="C1219" s="115" t="s">
        <v>490</v>
      </c>
      <c r="D1219" s="20">
        <v>0</v>
      </c>
      <c r="E1219" s="20">
        <v>0</v>
      </c>
      <c r="F1219" s="20">
        <v>0</v>
      </c>
      <c r="G1219" s="84">
        <v>16016</v>
      </c>
    </row>
    <row r="1220" spans="1:7" s="85" customFormat="1" ht="25.5">
      <c r="A1220" s="166" t="s">
        <v>5</v>
      </c>
      <c r="B1220" s="129">
        <v>56</v>
      </c>
      <c r="C1220" s="70" t="s">
        <v>574</v>
      </c>
      <c r="D1220" s="22">
        <f>D1219</f>
        <v>0</v>
      </c>
      <c r="E1220" s="22">
        <f t="shared" ref="E1220" si="405">E1219</f>
        <v>0</v>
      </c>
      <c r="F1220" s="22">
        <f t="shared" ref="F1220" si="406">F1219</f>
        <v>0</v>
      </c>
      <c r="G1220" s="29">
        <f t="shared" ref="G1220" si="407">G1219</f>
        <v>16016</v>
      </c>
    </row>
    <row r="1221" spans="1:7" s="61" customFormat="1" ht="12.75" customHeight="1">
      <c r="A1221" s="167" t="s">
        <v>5</v>
      </c>
      <c r="B1221" s="209">
        <v>29</v>
      </c>
      <c r="C1221" s="210" t="s">
        <v>127</v>
      </c>
      <c r="D1221" s="21">
        <f t="shared" ref="D1221:G1221" si="408">SUM(D1210:D1212)+D1216+D1220</f>
        <v>0</v>
      </c>
      <c r="E1221" s="27">
        <f t="shared" si="408"/>
        <v>170658</v>
      </c>
      <c r="F1221" s="27">
        <f t="shared" si="408"/>
        <v>144055</v>
      </c>
      <c r="G1221" s="27">
        <f t="shared" si="408"/>
        <v>179884</v>
      </c>
    </row>
    <row r="1222" spans="1:7" s="61" customFormat="1" ht="9.9499999999999993" customHeight="1">
      <c r="A1222" s="169"/>
      <c r="B1222" s="94"/>
      <c r="C1222" s="52"/>
      <c r="D1222" s="37"/>
      <c r="E1222" s="37"/>
      <c r="F1222" s="37"/>
      <c r="G1222" s="93"/>
    </row>
    <row r="1223" spans="1:7" s="61" customFormat="1" ht="12.75" customHeight="1">
      <c r="A1223" s="169"/>
      <c r="B1223" s="209">
        <v>44</v>
      </c>
      <c r="C1223" s="211" t="s">
        <v>663</v>
      </c>
      <c r="D1223" s="37"/>
      <c r="E1223" s="37"/>
      <c r="F1223" s="37"/>
      <c r="G1223" s="93"/>
    </row>
    <row r="1224" spans="1:7" s="61" customFormat="1" ht="25.5" customHeight="1">
      <c r="A1224" s="169"/>
      <c r="B1224" s="63">
        <v>60</v>
      </c>
      <c r="C1224" s="70" t="s">
        <v>542</v>
      </c>
      <c r="D1224" s="37"/>
      <c r="E1224" s="37"/>
      <c r="F1224" s="37"/>
      <c r="G1224" s="93"/>
    </row>
    <row r="1225" spans="1:7" s="61" customFormat="1">
      <c r="A1225" s="169"/>
      <c r="B1225" s="63" t="s">
        <v>543</v>
      </c>
      <c r="C1225" s="70" t="s">
        <v>544</v>
      </c>
      <c r="D1225" s="28">
        <v>0</v>
      </c>
      <c r="E1225" s="31">
        <v>34000</v>
      </c>
      <c r="F1225" s="31">
        <v>34000</v>
      </c>
      <c r="G1225" s="21">
        <v>0</v>
      </c>
    </row>
    <row r="1226" spans="1:7" s="61" customFormat="1" ht="25.5" customHeight="1">
      <c r="A1226" s="166" t="s">
        <v>5</v>
      </c>
      <c r="B1226" s="129">
        <v>60</v>
      </c>
      <c r="C1226" s="115" t="s">
        <v>542</v>
      </c>
      <c r="D1226" s="22">
        <f t="shared" ref="D1226:G1227" si="409">D1225</f>
        <v>0</v>
      </c>
      <c r="E1226" s="29">
        <f t="shared" si="409"/>
        <v>34000</v>
      </c>
      <c r="F1226" s="29">
        <f t="shared" ref="F1226" si="410">F1225</f>
        <v>34000</v>
      </c>
      <c r="G1226" s="22">
        <f t="shared" si="409"/>
        <v>0</v>
      </c>
    </row>
    <row r="1227" spans="1:7" s="61" customFormat="1" ht="12.75" customHeight="1">
      <c r="A1227" s="166" t="s">
        <v>5</v>
      </c>
      <c r="B1227" s="128">
        <v>44</v>
      </c>
      <c r="C1227" s="116" t="s">
        <v>663</v>
      </c>
      <c r="D1227" s="22">
        <f t="shared" si="409"/>
        <v>0</v>
      </c>
      <c r="E1227" s="29">
        <f t="shared" si="409"/>
        <v>34000</v>
      </c>
      <c r="F1227" s="29">
        <f t="shared" ref="F1227" si="411">F1226</f>
        <v>34000</v>
      </c>
      <c r="G1227" s="22">
        <f t="shared" si="409"/>
        <v>0</v>
      </c>
    </row>
    <row r="1228" spans="1:7" s="61" customFormat="1" ht="9.9499999999999993" customHeight="1">
      <c r="A1228" s="175"/>
      <c r="B1228" s="125"/>
      <c r="C1228" s="126"/>
      <c r="D1228" s="37"/>
      <c r="E1228" s="192"/>
      <c r="F1228" s="192"/>
      <c r="G1228" s="93"/>
    </row>
    <row r="1229" spans="1:7" s="61" customFormat="1" ht="12.75" customHeight="1">
      <c r="A1229" s="175"/>
      <c r="B1229" s="128">
        <v>45</v>
      </c>
      <c r="C1229" s="116" t="s">
        <v>195</v>
      </c>
      <c r="D1229" s="37"/>
      <c r="E1229" s="192"/>
      <c r="F1229" s="192"/>
      <c r="G1229" s="93"/>
    </row>
    <row r="1230" spans="1:7" s="61" customFormat="1" ht="27.95" customHeight="1">
      <c r="A1230" s="175"/>
      <c r="B1230" s="128">
        <v>60</v>
      </c>
      <c r="C1230" s="109" t="s">
        <v>392</v>
      </c>
      <c r="D1230" s="37"/>
      <c r="E1230" s="192"/>
      <c r="F1230" s="192"/>
      <c r="G1230" s="93"/>
    </row>
    <row r="1231" spans="1:7" s="133" customFormat="1">
      <c r="A1231" s="175"/>
      <c r="B1231" s="240" t="s">
        <v>393</v>
      </c>
      <c r="C1231" s="109" t="s">
        <v>385</v>
      </c>
      <c r="D1231" s="21">
        <v>0</v>
      </c>
      <c r="E1231" s="27">
        <v>12500</v>
      </c>
      <c r="F1231" s="27">
        <v>12500</v>
      </c>
      <c r="G1231" s="27">
        <v>15000</v>
      </c>
    </row>
    <row r="1232" spans="1:7" s="61" customFormat="1" ht="27.95" customHeight="1">
      <c r="A1232" s="175" t="s">
        <v>5</v>
      </c>
      <c r="B1232" s="128">
        <v>60</v>
      </c>
      <c r="C1232" s="109" t="s">
        <v>392</v>
      </c>
      <c r="D1232" s="21">
        <f t="shared" ref="D1232:G1232" si="412">D1231</f>
        <v>0</v>
      </c>
      <c r="E1232" s="27">
        <f t="shared" si="412"/>
        <v>12500</v>
      </c>
      <c r="F1232" s="27">
        <f t="shared" si="412"/>
        <v>12500</v>
      </c>
      <c r="G1232" s="27">
        <f t="shared" si="412"/>
        <v>15000</v>
      </c>
    </row>
    <row r="1233" spans="1:7" s="85" customFormat="1" ht="9.9499999999999993" customHeight="1">
      <c r="A1233" s="119"/>
      <c r="B1233" s="153"/>
      <c r="C1233" s="121"/>
      <c r="D1233" s="20"/>
      <c r="E1233" s="20"/>
      <c r="F1233" s="26"/>
      <c r="G1233" s="20"/>
    </row>
    <row r="1234" spans="1:7" s="85" customFormat="1" ht="38.25" customHeight="1">
      <c r="A1234" s="119"/>
      <c r="B1234" s="153">
        <v>65</v>
      </c>
      <c r="C1234" s="121" t="s">
        <v>502</v>
      </c>
      <c r="D1234" s="20"/>
      <c r="E1234" s="20"/>
      <c r="F1234" s="26"/>
      <c r="G1234" s="20"/>
    </row>
    <row r="1235" spans="1:7" s="85" customFormat="1">
      <c r="A1235" s="264"/>
      <c r="B1235" s="163" t="s">
        <v>461</v>
      </c>
      <c r="C1235" s="251" t="s">
        <v>385</v>
      </c>
      <c r="D1235" s="27">
        <v>3270</v>
      </c>
      <c r="E1235" s="21">
        <v>0</v>
      </c>
      <c r="F1235" s="21">
        <v>0</v>
      </c>
      <c r="G1235" s="21">
        <v>0</v>
      </c>
    </row>
    <row r="1236" spans="1:7" s="85" customFormat="1" ht="38.25" customHeight="1">
      <c r="A1236" s="99" t="s">
        <v>5</v>
      </c>
      <c r="B1236" s="72">
        <v>65</v>
      </c>
      <c r="C1236" s="101" t="s">
        <v>502</v>
      </c>
      <c r="D1236" s="27">
        <f t="shared" ref="D1236:G1236" si="413">D1235</f>
        <v>3270</v>
      </c>
      <c r="E1236" s="21">
        <f t="shared" si="413"/>
        <v>0</v>
      </c>
      <c r="F1236" s="21">
        <f t="shared" si="413"/>
        <v>0</v>
      </c>
      <c r="G1236" s="21">
        <f t="shared" si="413"/>
        <v>0</v>
      </c>
    </row>
    <row r="1237" spans="1:7" s="61" customFormat="1" ht="12.75" customHeight="1">
      <c r="A1237" s="175" t="s">
        <v>5</v>
      </c>
      <c r="B1237" s="128">
        <v>45</v>
      </c>
      <c r="C1237" s="116" t="s">
        <v>195</v>
      </c>
      <c r="D1237" s="29">
        <f>D1232+D1236</f>
        <v>3270</v>
      </c>
      <c r="E1237" s="29">
        <f t="shared" ref="E1237:G1237" si="414">E1232+E1236</f>
        <v>12500</v>
      </c>
      <c r="F1237" s="29">
        <f t="shared" si="414"/>
        <v>12500</v>
      </c>
      <c r="G1237" s="29">
        <f t="shared" si="414"/>
        <v>15000</v>
      </c>
    </row>
    <row r="1238" spans="1:7" s="61" customFormat="1" ht="11.25" customHeight="1">
      <c r="A1238" s="175"/>
      <c r="B1238" s="128"/>
      <c r="C1238" s="116"/>
      <c r="D1238" s="98"/>
      <c r="E1238" s="98"/>
      <c r="F1238" s="98"/>
      <c r="G1238" s="98"/>
    </row>
    <row r="1239" spans="1:7" s="61" customFormat="1" ht="12.75" customHeight="1">
      <c r="A1239" s="175"/>
      <c r="B1239" s="128">
        <v>48</v>
      </c>
      <c r="C1239" s="116" t="s">
        <v>198</v>
      </c>
      <c r="D1239" s="37"/>
      <c r="E1239" s="37"/>
      <c r="F1239" s="37"/>
      <c r="G1239" s="93"/>
    </row>
    <row r="1240" spans="1:7" s="61" customFormat="1" ht="25.5" customHeight="1">
      <c r="A1240" s="175"/>
      <c r="B1240" s="128">
        <v>60</v>
      </c>
      <c r="C1240" s="109" t="s">
        <v>420</v>
      </c>
      <c r="D1240" s="37"/>
      <c r="E1240" s="37"/>
      <c r="F1240" s="37"/>
      <c r="G1240" s="93"/>
    </row>
    <row r="1241" spans="1:7" s="61" customFormat="1">
      <c r="A1241" s="175"/>
      <c r="B1241" s="128" t="s">
        <v>489</v>
      </c>
      <c r="C1241" s="109" t="s">
        <v>490</v>
      </c>
      <c r="D1241" s="31">
        <v>2500</v>
      </c>
      <c r="E1241" s="31">
        <v>2500</v>
      </c>
      <c r="F1241" s="31">
        <v>2500</v>
      </c>
      <c r="G1241" s="26">
        <v>2500</v>
      </c>
    </row>
    <row r="1242" spans="1:7" s="61" customFormat="1">
      <c r="A1242" s="169"/>
      <c r="B1242" s="107" t="s">
        <v>398</v>
      </c>
      <c r="C1242" s="54" t="s">
        <v>385</v>
      </c>
      <c r="D1242" s="31">
        <v>1435000</v>
      </c>
      <c r="E1242" s="31">
        <v>1100000</v>
      </c>
      <c r="F1242" s="31">
        <f>1100000+50000</f>
        <v>1150000</v>
      </c>
      <c r="G1242" s="26">
        <v>1496900</v>
      </c>
    </row>
    <row r="1243" spans="1:7" s="61" customFormat="1">
      <c r="A1243" s="169"/>
      <c r="B1243" s="107" t="s">
        <v>606</v>
      </c>
      <c r="C1243" s="54" t="s">
        <v>607</v>
      </c>
      <c r="D1243" s="28">
        <v>0</v>
      </c>
      <c r="E1243" s="28">
        <v>0</v>
      </c>
      <c r="F1243" s="28">
        <v>0</v>
      </c>
      <c r="G1243" s="26">
        <v>70000</v>
      </c>
    </row>
    <row r="1244" spans="1:7" s="61" customFormat="1" ht="25.5" customHeight="1">
      <c r="A1244" s="169" t="s">
        <v>5</v>
      </c>
      <c r="B1244" s="209">
        <v>60</v>
      </c>
      <c r="C1244" s="54" t="s">
        <v>420</v>
      </c>
      <c r="D1244" s="29">
        <f>SUM(D1241:D1243)</f>
        <v>1437500</v>
      </c>
      <c r="E1244" s="29">
        <f t="shared" ref="E1244:G1244" si="415">SUM(E1241:E1243)</f>
        <v>1102500</v>
      </c>
      <c r="F1244" s="29">
        <f t="shared" si="415"/>
        <v>1152500</v>
      </c>
      <c r="G1244" s="29">
        <f t="shared" si="415"/>
        <v>1569400</v>
      </c>
    </row>
    <row r="1245" spans="1:7" s="61" customFormat="1" ht="12.75" customHeight="1">
      <c r="A1245" s="169" t="s">
        <v>5</v>
      </c>
      <c r="B1245" s="209">
        <v>48</v>
      </c>
      <c r="C1245" s="210" t="s">
        <v>198</v>
      </c>
      <c r="D1245" s="29">
        <f t="shared" ref="D1245:G1245" si="416">D1244</f>
        <v>1437500</v>
      </c>
      <c r="E1245" s="29">
        <f t="shared" si="416"/>
        <v>1102500</v>
      </c>
      <c r="F1245" s="29">
        <f t="shared" ref="F1245" si="417">F1244</f>
        <v>1152500</v>
      </c>
      <c r="G1245" s="29">
        <f t="shared" si="416"/>
        <v>1569400</v>
      </c>
    </row>
    <row r="1246" spans="1:7" s="61" customFormat="1" ht="11.1" customHeight="1">
      <c r="A1246" s="169"/>
      <c r="B1246" s="107"/>
      <c r="C1246" s="54"/>
      <c r="D1246" s="37"/>
      <c r="E1246" s="37"/>
      <c r="F1246" s="37"/>
      <c r="G1246" s="93"/>
    </row>
    <row r="1247" spans="1:7" s="61" customFormat="1" ht="12.75" customHeight="1">
      <c r="A1247" s="169"/>
      <c r="B1247" s="209">
        <v>50</v>
      </c>
      <c r="C1247" s="210" t="s">
        <v>204</v>
      </c>
      <c r="D1247" s="37"/>
      <c r="E1247" s="37"/>
      <c r="F1247" s="37"/>
      <c r="G1247" s="93"/>
    </row>
    <row r="1248" spans="1:7" s="61" customFormat="1" ht="27.95" customHeight="1">
      <c r="A1248" s="175"/>
      <c r="B1248" s="128">
        <v>61</v>
      </c>
      <c r="C1248" s="109" t="s">
        <v>421</v>
      </c>
      <c r="D1248" s="37"/>
      <c r="E1248" s="37"/>
      <c r="F1248" s="37"/>
      <c r="G1248" s="93"/>
    </row>
    <row r="1249" spans="1:7" s="122" customFormat="1">
      <c r="A1249" s="175"/>
      <c r="B1249" s="240" t="s">
        <v>415</v>
      </c>
      <c r="C1249" s="109" t="s">
        <v>385</v>
      </c>
      <c r="D1249" s="26">
        <v>230000</v>
      </c>
      <c r="E1249" s="20">
        <v>0</v>
      </c>
      <c r="F1249" s="26">
        <v>300000</v>
      </c>
      <c r="G1249" s="26">
        <v>300000</v>
      </c>
    </row>
    <row r="1250" spans="1:7" s="122" customFormat="1">
      <c r="A1250" s="175"/>
      <c r="B1250" s="240" t="s">
        <v>611</v>
      </c>
      <c r="C1250" s="109" t="s">
        <v>612</v>
      </c>
      <c r="D1250" s="21">
        <v>0</v>
      </c>
      <c r="E1250" s="21">
        <v>0</v>
      </c>
      <c r="F1250" s="21">
        <v>0</v>
      </c>
      <c r="G1250" s="12">
        <v>10000</v>
      </c>
    </row>
    <row r="1251" spans="1:7" s="61" customFormat="1" ht="27.95" customHeight="1">
      <c r="A1251" s="175" t="s">
        <v>5</v>
      </c>
      <c r="B1251" s="128">
        <v>61</v>
      </c>
      <c r="C1251" s="109" t="s">
        <v>421</v>
      </c>
      <c r="D1251" s="27">
        <f>SUM(D1249:D1250)</f>
        <v>230000</v>
      </c>
      <c r="E1251" s="21">
        <f t="shared" ref="E1251:G1251" si="418">SUM(E1249:E1250)</f>
        <v>0</v>
      </c>
      <c r="F1251" s="27">
        <f t="shared" si="418"/>
        <v>300000</v>
      </c>
      <c r="G1251" s="27">
        <f t="shared" si="418"/>
        <v>310000</v>
      </c>
    </row>
    <row r="1252" spans="1:7" s="122" customFormat="1" ht="12.75" customHeight="1">
      <c r="A1252" s="175" t="s">
        <v>5</v>
      </c>
      <c r="B1252" s="128">
        <v>50</v>
      </c>
      <c r="C1252" s="116" t="s">
        <v>204</v>
      </c>
      <c r="D1252" s="29">
        <f>D1251</f>
        <v>230000</v>
      </c>
      <c r="E1252" s="22">
        <f t="shared" ref="E1252:G1252" si="419">E1251</f>
        <v>0</v>
      </c>
      <c r="F1252" s="29">
        <f t="shared" si="419"/>
        <v>300000</v>
      </c>
      <c r="G1252" s="29">
        <f t="shared" si="419"/>
        <v>310000</v>
      </c>
    </row>
    <row r="1253" spans="1:7" s="122" customFormat="1" ht="11.1" customHeight="1">
      <c r="A1253" s="175"/>
      <c r="B1253" s="125"/>
      <c r="C1253" s="126"/>
      <c r="D1253" s="98"/>
      <c r="E1253" s="98"/>
      <c r="F1253" s="98"/>
      <c r="G1253" s="200"/>
    </row>
    <row r="1254" spans="1:7" s="61" customFormat="1" ht="12.75" customHeight="1">
      <c r="A1254" s="175"/>
      <c r="B1254" s="117">
        <v>70</v>
      </c>
      <c r="C1254" s="109" t="s">
        <v>67</v>
      </c>
      <c r="D1254" s="37"/>
      <c r="E1254" s="37"/>
      <c r="F1254" s="37"/>
      <c r="G1254" s="93"/>
    </row>
    <row r="1255" spans="1:7" s="61" customFormat="1" ht="12.75" customHeight="1">
      <c r="A1255" s="175"/>
      <c r="B1255" s="117">
        <v>46</v>
      </c>
      <c r="C1255" s="109" t="s">
        <v>196</v>
      </c>
      <c r="D1255" s="37"/>
      <c r="E1255" s="37"/>
      <c r="F1255" s="37"/>
      <c r="G1255" s="93"/>
    </row>
    <row r="1256" spans="1:7" s="61" customFormat="1" ht="38.25">
      <c r="A1256" s="175"/>
      <c r="B1256" s="158" t="s">
        <v>193</v>
      </c>
      <c r="C1256" s="121" t="s">
        <v>194</v>
      </c>
      <c r="D1256" s="12">
        <v>450000</v>
      </c>
      <c r="E1256" s="12">
        <v>450000</v>
      </c>
      <c r="F1256" s="12">
        <v>450000</v>
      </c>
      <c r="G1256" s="11">
        <v>0</v>
      </c>
    </row>
    <row r="1257" spans="1:7" s="61" customFormat="1" ht="12.75" customHeight="1">
      <c r="A1257" s="175" t="s">
        <v>5</v>
      </c>
      <c r="B1257" s="117">
        <v>46</v>
      </c>
      <c r="C1257" s="109" t="s">
        <v>196</v>
      </c>
      <c r="D1257" s="12">
        <f t="shared" ref="D1257:G1257" si="420">SUM(D1256:D1256)</f>
        <v>450000</v>
      </c>
      <c r="E1257" s="12">
        <f t="shared" si="420"/>
        <v>450000</v>
      </c>
      <c r="F1257" s="12">
        <f t="shared" si="420"/>
        <v>450000</v>
      </c>
      <c r="G1257" s="11">
        <f t="shared" si="420"/>
        <v>0</v>
      </c>
    </row>
    <row r="1258" spans="1:7" s="61" customFormat="1" ht="12.75" customHeight="1">
      <c r="A1258" s="175"/>
      <c r="B1258" s="117"/>
      <c r="C1258" s="109"/>
      <c r="D1258" s="108"/>
      <c r="E1258" s="108"/>
      <c r="F1258" s="37"/>
      <c r="G1258" s="37"/>
    </row>
    <row r="1259" spans="1:7" s="61" customFormat="1" ht="12.75" customHeight="1">
      <c r="A1259" s="175"/>
      <c r="B1259" s="118" t="s">
        <v>113</v>
      </c>
      <c r="C1259" s="109" t="s">
        <v>114</v>
      </c>
      <c r="D1259" s="9"/>
      <c r="E1259" s="10"/>
      <c r="F1259" s="10"/>
      <c r="G1259" s="23"/>
    </row>
    <row r="1260" spans="1:7" s="61" customFormat="1">
      <c r="A1260" s="175"/>
      <c r="B1260" s="118" t="s">
        <v>388</v>
      </c>
      <c r="C1260" s="186" t="s">
        <v>389</v>
      </c>
      <c r="D1260" s="12">
        <v>85560</v>
      </c>
      <c r="E1260" s="12">
        <v>40000</v>
      </c>
      <c r="F1260" s="12">
        <v>40000</v>
      </c>
      <c r="G1260" s="11">
        <v>0</v>
      </c>
    </row>
    <row r="1261" spans="1:7" s="61" customFormat="1" ht="15" customHeight="1">
      <c r="A1261" s="175" t="s">
        <v>5</v>
      </c>
      <c r="B1261" s="118" t="s">
        <v>113</v>
      </c>
      <c r="C1261" s="109" t="s">
        <v>114</v>
      </c>
      <c r="D1261" s="12">
        <f t="shared" ref="D1261:G1261" si="421">SUM(D1260:D1260)</f>
        <v>85560</v>
      </c>
      <c r="E1261" s="12">
        <f t="shared" si="421"/>
        <v>40000</v>
      </c>
      <c r="F1261" s="12">
        <f t="shared" ref="F1261" si="422">SUM(F1260:F1260)</f>
        <v>40000</v>
      </c>
      <c r="G1261" s="11">
        <f t="shared" si="421"/>
        <v>0</v>
      </c>
    </row>
    <row r="1262" spans="1:7" s="122" customFormat="1">
      <c r="A1262" s="119"/>
      <c r="B1262" s="158"/>
      <c r="C1262" s="121"/>
      <c r="D1262" s="10"/>
      <c r="E1262" s="9"/>
      <c r="F1262" s="9"/>
      <c r="G1262" s="9"/>
    </row>
    <row r="1263" spans="1:7" s="61" customFormat="1">
      <c r="A1263" s="119"/>
      <c r="B1263" s="158">
        <v>77</v>
      </c>
      <c r="C1263" s="121" t="s">
        <v>613</v>
      </c>
      <c r="D1263" s="9"/>
      <c r="E1263" s="9"/>
      <c r="F1263" s="9"/>
      <c r="G1263" s="10"/>
    </row>
    <row r="1264" spans="1:7" s="61" customFormat="1">
      <c r="A1264" s="99"/>
      <c r="B1264" s="100" t="s">
        <v>614</v>
      </c>
      <c r="C1264" s="54" t="s">
        <v>385</v>
      </c>
      <c r="D1264" s="11">
        <v>0</v>
      </c>
      <c r="E1264" s="11">
        <v>0</v>
      </c>
      <c r="F1264" s="11">
        <v>0</v>
      </c>
      <c r="G1264" s="12">
        <v>41600</v>
      </c>
    </row>
    <row r="1265" spans="1:7" s="133" customFormat="1">
      <c r="A1265" s="119" t="s">
        <v>5</v>
      </c>
      <c r="B1265" s="100">
        <v>77</v>
      </c>
      <c r="C1265" s="101" t="s">
        <v>613</v>
      </c>
      <c r="D1265" s="11">
        <f t="shared" ref="D1265:G1265" si="423">D1264</f>
        <v>0</v>
      </c>
      <c r="E1265" s="11">
        <f t="shared" si="423"/>
        <v>0</v>
      </c>
      <c r="F1265" s="11">
        <f t="shared" si="423"/>
        <v>0</v>
      </c>
      <c r="G1265" s="12">
        <f t="shared" si="423"/>
        <v>41600</v>
      </c>
    </row>
    <row r="1266" spans="1:7" s="152" customFormat="1" ht="14.1" customHeight="1">
      <c r="A1266" s="176" t="s">
        <v>5</v>
      </c>
      <c r="B1266" s="150">
        <v>70</v>
      </c>
      <c r="C1266" s="151" t="s">
        <v>67</v>
      </c>
      <c r="D1266" s="12">
        <f>D1261+D1257+D1265</f>
        <v>535560</v>
      </c>
      <c r="E1266" s="12">
        <f t="shared" ref="E1266:G1266" si="424">E1261+E1257+E1265</f>
        <v>490000</v>
      </c>
      <c r="F1266" s="12">
        <f t="shared" si="424"/>
        <v>490000</v>
      </c>
      <c r="G1266" s="12">
        <f t="shared" si="424"/>
        <v>41600</v>
      </c>
    </row>
    <row r="1267" spans="1:7" s="152" customFormat="1" ht="14.1" customHeight="1">
      <c r="A1267" s="176" t="s">
        <v>5</v>
      </c>
      <c r="B1267" s="94">
        <v>1.2030000000000001</v>
      </c>
      <c r="C1267" s="218" t="s">
        <v>69</v>
      </c>
      <c r="D1267" s="12">
        <f>D1266+D1221+D1237+D1252+D1245+D1227</f>
        <v>2206330</v>
      </c>
      <c r="E1267" s="12">
        <f t="shared" ref="E1267:G1267" si="425">E1266+E1221+E1237+E1252+E1245+E1227</f>
        <v>1809658</v>
      </c>
      <c r="F1267" s="12">
        <f t="shared" si="425"/>
        <v>2133055</v>
      </c>
      <c r="G1267" s="12">
        <f t="shared" si="425"/>
        <v>2115884</v>
      </c>
    </row>
    <row r="1268" spans="1:7" s="61" customFormat="1" ht="12.75" customHeight="1">
      <c r="A1268" s="169"/>
      <c r="B1268" s="94"/>
      <c r="C1268" s="52"/>
      <c r="D1268" s="10"/>
      <c r="E1268" s="10"/>
      <c r="F1268" s="10"/>
      <c r="G1268" s="10"/>
    </row>
    <row r="1269" spans="1:7" s="61" customFormat="1" ht="14.1" customHeight="1">
      <c r="A1269" s="169"/>
      <c r="B1269" s="94">
        <v>1.6</v>
      </c>
      <c r="C1269" s="52" t="s">
        <v>60</v>
      </c>
      <c r="D1269" s="10"/>
      <c r="E1269" s="10"/>
      <c r="F1269" s="10"/>
      <c r="G1269" s="10"/>
    </row>
    <row r="1270" spans="1:7" s="61" customFormat="1" ht="14.1" customHeight="1">
      <c r="A1270" s="167"/>
      <c r="B1270" s="209">
        <v>29</v>
      </c>
      <c r="C1270" s="210" t="s">
        <v>127</v>
      </c>
      <c r="D1270" s="10"/>
      <c r="E1270" s="10"/>
      <c r="F1270" s="10"/>
      <c r="G1270" s="10"/>
    </row>
    <row r="1271" spans="1:7" s="61" customFormat="1" ht="14.1" customHeight="1">
      <c r="A1271" s="167"/>
      <c r="B1271" s="209" t="s">
        <v>216</v>
      </c>
      <c r="C1271" s="70" t="s">
        <v>150</v>
      </c>
      <c r="D1271" s="10">
        <v>231055</v>
      </c>
      <c r="E1271" s="10">
        <v>231055</v>
      </c>
      <c r="F1271" s="10">
        <v>231055</v>
      </c>
      <c r="G1271" s="28">
        <v>0</v>
      </c>
    </row>
    <row r="1272" spans="1:7" s="61" customFormat="1" ht="14.1" customHeight="1">
      <c r="A1272" s="167"/>
      <c r="B1272" s="209" t="s">
        <v>217</v>
      </c>
      <c r="C1272" s="70" t="s">
        <v>151</v>
      </c>
      <c r="D1272" s="10">
        <v>22556</v>
      </c>
      <c r="E1272" s="10">
        <v>39556</v>
      </c>
      <c r="F1272" s="10">
        <v>39556</v>
      </c>
      <c r="G1272" s="28">
        <v>0</v>
      </c>
    </row>
    <row r="1273" spans="1:7" s="61" customFormat="1" ht="14.1" customHeight="1">
      <c r="A1273" s="167"/>
      <c r="B1273" s="209"/>
      <c r="C1273" s="70"/>
      <c r="D1273" s="10"/>
      <c r="E1273" s="10"/>
      <c r="F1273" s="10"/>
      <c r="G1273" s="84"/>
    </row>
    <row r="1274" spans="1:7" s="85" customFormat="1" ht="14.1" customHeight="1">
      <c r="A1274" s="166"/>
      <c r="B1274" s="128">
        <v>63</v>
      </c>
      <c r="C1274" s="70" t="s">
        <v>150</v>
      </c>
      <c r="D1274" s="10"/>
      <c r="E1274" s="10"/>
      <c r="F1274" s="10"/>
      <c r="G1274" s="71"/>
    </row>
    <row r="1275" spans="1:7" s="85" customFormat="1" ht="14.1" customHeight="1">
      <c r="A1275" s="166"/>
      <c r="B1275" s="128" t="s">
        <v>594</v>
      </c>
      <c r="C1275" s="130" t="s">
        <v>490</v>
      </c>
      <c r="D1275" s="9">
        <v>0</v>
      </c>
      <c r="E1275" s="9">
        <v>0</v>
      </c>
      <c r="F1275" s="9">
        <v>0</v>
      </c>
      <c r="G1275" s="71">
        <v>231055</v>
      </c>
    </row>
    <row r="1276" spans="1:7" s="85" customFormat="1" ht="14.1" customHeight="1">
      <c r="A1276" s="170" t="s">
        <v>5</v>
      </c>
      <c r="B1276" s="67">
        <v>63</v>
      </c>
      <c r="C1276" s="212" t="s">
        <v>150</v>
      </c>
      <c r="D1276" s="4">
        <f>D1275</f>
        <v>0</v>
      </c>
      <c r="E1276" s="4">
        <f t="shared" ref="E1276" si="426">E1275</f>
        <v>0</v>
      </c>
      <c r="F1276" s="4">
        <f t="shared" ref="F1276" si="427">F1275</f>
        <v>0</v>
      </c>
      <c r="G1276" s="5">
        <f t="shared" ref="G1276" si="428">G1275</f>
        <v>231055</v>
      </c>
    </row>
    <row r="1277" spans="1:7" s="85" customFormat="1" ht="9.75" customHeight="1">
      <c r="A1277" s="166"/>
      <c r="B1277" s="128"/>
      <c r="C1277" s="115"/>
      <c r="D1277" s="10"/>
      <c r="E1277" s="10"/>
      <c r="F1277" s="10"/>
      <c r="G1277" s="71"/>
    </row>
    <row r="1278" spans="1:7" s="85" customFormat="1" ht="14.1" customHeight="1">
      <c r="A1278" s="166"/>
      <c r="B1278" s="128">
        <v>64</v>
      </c>
      <c r="C1278" s="70" t="s">
        <v>151</v>
      </c>
      <c r="D1278" s="10"/>
      <c r="E1278" s="10"/>
      <c r="F1278" s="10"/>
      <c r="G1278" s="71"/>
    </row>
    <row r="1279" spans="1:7" s="85" customFormat="1" ht="14.1" customHeight="1">
      <c r="A1279" s="166"/>
      <c r="B1279" s="128" t="s">
        <v>595</v>
      </c>
      <c r="C1279" s="130" t="s">
        <v>490</v>
      </c>
      <c r="D1279" s="9">
        <v>0</v>
      </c>
      <c r="E1279" s="9">
        <v>0</v>
      </c>
      <c r="F1279" s="9">
        <v>0</v>
      </c>
      <c r="G1279" s="71">
        <v>12642</v>
      </c>
    </row>
    <row r="1280" spans="1:7" s="85" customFormat="1" ht="14.1" customHeight="1">
      <c r="A1280" s="166" t="s">
        <v>5</v>
      </c>
      <c r="B1280" s="128">
        <v>64</v>
      </c>
      <c r="C1280" s="70" t="s">
        <v>151</v>
      </c>
      <c r="D1280" s="4">
        <f>D1279</f>
        <v>0</v>
      </c>
      <c r="E1280" s="4">
        <f t="shared" ref="E1280" si="429">E1279</f>
        <v>0</v>
      </c>
      <c r="F1280" s="4">
        <f t="shared" ref="F1280" si="430">F1279</f>
        <v>0</v>
      </c>
      <c r="G1280" s="5">
        <f t="shared" ref="G1280" si="431">G1279</f>
        <v>12642</v>
      </c>
    </row>
    <row r="1281" spans="1:7" s="61" customFormat="1" ht="14.1" customHeight="1">
      <c r="A1281" s="167" t="s">
        <v>5</v>
      </c>
      <c r="B1281" s="209">
        <v>29</v>
      </c>
      <c r="C1281" s="210" t="s">
        <v>127</v>
      </c>
      <c r="D1281" s="12">
        <f>SUM(D1271:D1272)+D1276+D1280</f>
        <v>253611</v>
      </c>
      <c r="E1281" s="12">
        <f t="shared" ref="E1281:G1281" si="432">SUM(E1271:E1272)+E1276+E1280</f>
        <v>270611</v>
      </c>
      <c r="F1281" s="12">
        <f t="shared" si="432"/>
        <v>270611</v>
      </c>
      <c r="G1281" s="12">
        <f t="shared" si="432"/>
        <v>243697</v>
      </c>
    </row>
    <row r="1282" spans="1:7" s="61" customFormat="1" ht="12.75" customHeight="1">
      <c r="A1282" s="167"/>
      <c r="B1282" s="209"/>
      <c r="C1282" s="210"/>
      <c r="D1282" s="9"/>
      <c r="E1282" s="9"/>
      <c r="F1282" s="9"/>
      <c r="G1282" s="10"/>
    </row>
    <row r="1283" spans="1:7" s="61" customFormat="1" ht="14.1" customHeight="1">
      <c r="A1283" s="134"/>
      <c r="B1283" s="153">
        <v>30</v>
      </c>
      <c r="C1283" s="130" t="s">
        <v>440</v>
      </c>
      <c r="D1283" s="10"/>
      <c r="E1283" s="10"/>
      <c r="F1283" s="10"/>
      <c r="G1283" s="10"/>
    </row>
    <row r="1284" spans="1:7" s="61" customFormat="1" ht="14.1" customHeight="1">
      <c r="A1284" s="134"/>
      <c r="B1284" s="153" t="s">
        <v>441</v>
      </c>
      <c r="C1284" s="130" t="s">
        <v>509</v>
      </c>
      <c r="D1284" s="10">
        <v>46829</v>
      </c>
      <c r="E1284" s="10">
        <v>51337</v>
      </c>
      <c r="F1284" s="10">
        <v>51337</v>
      </c>
      <c r="G1284" s="20">
        <v>0</v>
      </c>
    </row>
    <row r="1285" spans="1:7" s="61" customFormat="1" ht="14.1" customHeight="1">
      <c r="A1285" s="134"/>
      <c r="B1285" s="153" t="s">
        <v>443</v>
      </c>
      <c r="C1285" s="130" t="s">
        <v>510</v>
      </c>
      <c r="D1285" s="10">
        <v>3900</v>
      </c>
      <c r="E1285" s="10">
        <v>3900</v>
      </c>
      <c r="F1285" s="10">
        <v>3900</v>
      </c>
      <c r="G1285" s="9">
        <v>0</v>
      </c>
    </row>
    <row r="1286" spans="1:7" s="61" customFormat="1" ht="10.5" customHeight="1">
      <c r="A1286" s="134"/>
      <c r="B1286" s="153"/>
      <c r="C1286" s="130"/>
      <c r="D1286" s="10"/>
      <c r="E1286" s="10"/>
      <c r="F1286" s="10"/>
      <c r="G1286" s="10"/>
    </row>
    <row r="1287" spans="1:7" s="122" customFormat="1" ht="14.1" customHeight="1">
      <c r="A1287" s="134"/>
      <c r="B1287" s="153">
        <v>60</v>
      </c>
      <c r="C1287" s="130" t="s">
        <v>509</v>
      </c>
      <c r="D1287" s="10"/>
      <c r="E1287" s="10"/>
      <c r="F1287" s="10"/>
      <c r="G1287" s="10"/>
    </row>
    <row r="1288" spans="1:7" s="122" customFormat="1" ht="14.1" customHeight="1">
      <c r="A1288" s="134"/>
      <c r="B1288" s="153" t="s">
        <v>590</v>
      </c>
      <c r="C1288" s="130" t="s">
        <v>490</v>
      </c>
      <c r="D1288" s="9">
        <v>0</v>
      </c>
      <c r="E1288" s="9">
        <v>0</v>
      </c>
      <c r="F1288" s="9">
        <v>0</v>
      </c>
      <c r="G1288" s="142">
        <v>68018</v>
      </c>
    </row>
    <row r="1289" spans="1:7" s="122" customFormat="1" ht="14.1" customHeight="1">
      <c r="A1289" s="134" t="s">
        <v>5</v>
      </c>
      <c r="B1289" s="153">
        <v>60</v>
      </c>
      <c r="C1289" s="130" t="s">
        <v>509</v>
      </c>
      <c r="D1289" s="4">
        <f>D1288</f>
        <v>0</v>
      </c>
      <c r="E1289" s="4">
        <f t="shared" ref="E1289:G1289" si="433">E1288</f>
        <v>0</v>
      </c>
      <c r="F1289" s="4">
        <f t="shared" si="433"/>
        <v>0</v>
      </c>
      <c r="G1289" s="5">
        <f t="shared" si="433"/>
        <v>68018</v>
      </c>
    </row>
    <row r="1290" spans="1:7" s="122" customFormat="1" ht="10.5" customHeight="1">
      <c r="A1290" s="134"/>
      <c r="B1290" s="153"/>
      <c r="C1290" s="130"/>
      <c r="D1290" s="10"/>
      <c r="E1290" s="10"/>
      <c r="F1290" s="10"/>
      <c r="G1290" s="10"/>
    </row>
    <row r="1291" spans="1:7" s="122" customFormat="1" ht="14.1" customHeight="1">
      <c r="A1291" s="134"/>
      <c r="B1291" s="153">
        <v>61</v>
      </c>
      <c r="C1291" s="130" t="s">
        <v>510</v>
      </c>
      <c r="D1291" s="10"/>
      <c r="E1291" s="10"/>
      <c r="F1291" s="10"/>
      <c r="G1291" s="10"/>
    </row>
    <row r="1292" spans="1:7" s="122" customFormat="1" ht="14.1" customHeight="1">
      <c r="A1292" s="134"/>
      <c r="B1292" s="153" t="s">
        <v>591</v>
      </c>
      <c r="C1292" s="130" t="s">
        <v>490</v>
      </c>
      <c r="D1292" s="11">
        <v>0</v>
      </c>
      <c r="E1292" s="11">
        <v>0</v>
      </c>
      <c r="F1292" s="11">
        <v>0</v>
      </c>
      <c r="G1292" s="113">
        <v>1947</v>
      </c>
    </row>
    <row r="1293" spans="1:7" s="122" customFormat="1" ht="14.1" customHeight="1">
      <c r="A1293" s="134" t="s">
        <v>5</v>
      </c>
      <c r="B1293" s="153">
        <v>61</v>
      </c>
      <c r="C1293" s="130" t="s">
        <v>510</v>
      </c>
      <c r="D1293" s="11">
        <f>D1292</f>
        <v>0</v>
      </c>
      <c r="E1293" s="11">
        <f t="shared" ref="E1293" si="434">E1292</f>
        <v>0</v>
      </c>
      <c r="F1293" s="11">
        <f t="shared" ref="F1293" si="435">F1292</f>
        <v>0</v>
      </c>
      <c r="G1293" s="12">
        <f t="shared" ref="G1293" si="436">G1292</f>
        <v>1947</v>
      </c>
    </row>
    <row r="1294" spans="1:7" s="61" customFormat="1" ht="14.1" customHeight="1">
      <c r="A1294" s="134" t="s">
        <v>5</v>
      </c>
      <c r="B1294" s="153">
        <v>30</v>
      </c>
      <c r="C1294" s="130" t="s">
        <v>440</v>
      </c>
      <c r="D1294" s="12">
        <f>SUM(D1284:D1285)+D1289+D1293</f>
        <v>50729</v>
      </c>
      <c r="E1294" s="12">
        <f t="shared" ref="E1294:G1294" si="437">SUM(E1284:E1285)+E1289+E1293</f>
        <v>55237</v>
      </c>
      <c r="F1294" s="12">
        <f t="shared" si="437"/>
        <v>55237</v>
      </c>
      <c r="G1294" s="12">
        <f t="shared" si="437"/>
        <v>69965</v>
      </c>
    </row>
    <row r="1295" spans="1:7" s="61" customFormat="1" ht="14.1" customHeight="1">
      <c r="A1295" s="166" t="s">
        <v>5</v>
      </c>
      <c r="B1295" s="125">
        <v>1.6</v>
      </c>
      <c r="C1295" s="126" t="s">
        <v>60</v>
      </c>
      <c r="D1295" s="5">
        <f t="shared" ref="D1295:G1295" si="438">D1281+D1294</f>
        <v>304340</v>
      </c>
      <c r="E1295" s="5">
        <f t="shared" si="438"/>
        <v>325848</v>
      </c>
      <c r="F1295" s="5">
        <f t="shared" si="438"/>
        <v>325848</v>
      </c>
      <c r="G1295" s="5">
        <f t="shared" si="438"/>
        <v>313662</v>
      </c>
    </row>
    <row r="1296" spans="1:7" s="61" customFormat="1" ht="12.75" customHeight="1">
      <c r="A1296" s="169"/>
      <c r="B1296" s="94"/>
      <c r="C1296" s="52"/>
      <c r="D1296" s="10"/>
      <c r="E1296" s="10"/>
      <c r="F1296" s="10"/>
      <c r="G1296" s="10"/>
    </row>
    <row r="1297" spans="1:7" ht="15" customHeight="1">
      <c r="B1297" s="80">
        <v>1.7889999999999999</v>
      </c>
      <c r="C1297" s="75" t="s">
        <v>215</v>
      </c>
      <c r="D1297" s="10"/>
      <c r="E1297" s="10"/>
      <c r="F1297" s="10"/>
      <c r="G1297" s="10"/>
    </row>
    <row r="1298" spans="1:7" ht="15" customHeight="1">
      <c r="B1298" s="209">
        <v>29</v>
      </c>
      <c r="C1298" s="210" t="s">
        <v>127</v>
      </c>
      <c r="D1298" s="26"/>
      <c r="E1298" s="26"/>
      <c r="F1298" s="26"/>
      <c r="G1298" s="38"/>
    </row>
    <row r="1299" spans="1:7" ht="25.5">
      <c r="B1299" s="63" t="s">
        <v>216</v>
      </c>
      <c r="C1299" s="70" t="s">
        <v>214</v>
      </c>
      <c r="D1299" s="20">
        <v>0</v>
      </c>
      <c r="E1299" s="26">
        <v>1</v>
      </c>
      <c r="F1299" s="26">
        <v>1</v>
      </c>
      <c r="G1299" s="28">
        <v>0</v>
      </c>
    </row>
    <row r="1300" spans="1:7" s="61" customFormat="1">
      <c r="A1300" s="166"/>
      <c r="B1300" s="128" t="s">
        <v>219</v>
      </c>
      <c r="C1300" s="115" t="s">
        <v>150</v>
      </c>
      <c r="D1300" s="10">
        <v>27043</v>
      </c>
      <c r="E1300" s="10">
        <v>27043</v>
      </c>
      <c r="F1300" s="10">
        <v>27043</v>
      </c>
      <c r="G1300" s="20">
        <v>0</v>
      </c>
    </row>
    <row r="1301" spans="1:7" s="61" customFormat="1">
      <c r="A1301" s="167"/>
      <c r="B1301" s="209" t="s">
        <v>220</v>
      </c>
      <c r="C1301" s="70" t="s">
        <v>151</v>
      </c>
      <c r="D1301" s="10">
        <v>2334</v>
      </c>
      <c r="E1301" s="10">
        <v>11999</v>
      </c>
      <c r="F1301" s="10">
        <v>11999</v>
      </c>
      <c r="G1301" s="28">
        <v>0</v>
      </c>
    </row>
    <row r="1302" spans="1:7" s="61" customFormat="1" ht="25.5">
      <c r="A1302" s="167"/>
      <c r="B1302" s="63" t="s">
        <v>223</v>
      </c>
      <c r="C1302" s="70" t="s">
        <v>504</v>
      </c>
      <c r="D1302" s="9">
        <v>0</v>
      </c>
      <c r="E1302" s="10">
        <v>21778</v>
      </c>
      <c r="F1302" s="10">
        <v>21778</v>
      </c>
      <c r="G1302" s="20">
        <v>0</v>
      </c>
    </row>
    <row r="1303" spans="1:7" s="61" customFormat="1" ht="25.5">
      <c r="A1303" s="167"/>
      <c r="B1303" s="63" t="s">
        <v>224</v>
      </c>
      <c r="C1303" s="70" t="s">
        <v>483</v>
      </c>
      <c r="D1303" s="9">
        <v>0</v>
      </c>
      <c r="E1303" s="10">
        <v>2365</v>
      </c>
      <c r="F1303" s="10">
        <v>2365</v>
      </c>
      <c r="G1303" s="9">
        <v>0</v>
      </c>
    </row>
    <row r="1304" spans="1:7" s="61" customFormat="1" ht="11.1" customHeight="1">
      <c r="A1304" s="167"/>
      <c r="B1304" s="63"/>
      <c r="C1304" s="70"/>
      <c r="D1304" s="9"/>
      <c r="E1304" s="10"/>
      <c r="F1304" s="10"/>
      <c r="G1304" s="10"/>
    </row>
    <row r="1305" spans="1:7" s="85" customFormat="1" ht="25.5">
      <c r="A1305" s="166"/>
      <c r="B1305" s="129">
        <v>55</v>
      </c>
      <c r="C1305" s="70" t="s">
        <v>572</v>
      </c>
      <c r="D1305" s="20"/>
      <c r="E1305" s="26"/>
      <c r="F1305" s="26"/>
      <c r="G1305" s="26"/>
    </row>
    <row r="1306" spans="1:7" s="85" customFormat="1" ht="11.1" customHeight="1">
      <c r="A1306" s="166"/>
      <c r="B1306" s="129" t="s">
        <v>588</v>
      </c>
      <c r="C1306" s="115" t="s">
        <v>490</v>
      </c>
      <c r="D1306" s="20">
        <v>0</v>
      </c>
      <c r="E1306" s="20">
        <v>0</v>
      </c>
      <c r="F1306" s="20">
        <v>0</v>
      </c>
      <c r="G1306" s="84">
        <v>39060</v>
      </c>
    </row>
    <row r="1307" spans="1:7" s="85" customFormat="1" ht="25.5">
      <c r="A1307" s="166" t="s">
        <v>5</v>
      </c>
      <c r="B1307" s="129">
        <v>55</v>
      </c>
      <c r="C1307" s="70" t="s">
        <v>572</v>
      </c>
      <c r="D1307" s="22">
        <f>D1306</f>
        <v>0</v>
      </c>
      <c r="E1307" s="22">
        <f t="shared" ref="E1307" si="439">E1306</f>
        <v>0</v>
      </c>
      <c r="F1307" s="22">
        <f t="shared" ref="F1307" si="440">F1306</f>
        <v>0</v>
      </c>
      <c r="G1307" s="29">
        <f t="shared" ref="G1307" si="441">G1306</f>
        <v>39060</v>
      </c>
    </row>
    <row r="1308" spans="1:7" s="85" customFormat="1" ht="11.1" customHeight="1">
      <c r="A1308" s="166"/>
      <c r="B1308" s="129"/>
      <c r="C1308" s="115"/>
      <c r="D1308" s="20"/>
      <c r="E1308" s="26"/>
      <c r="F1308" s="26"/>
      <c r="G1308" s="26"/>
    </row>
    <row r="1309" spans="1:7" s="85" customFormat="1" ht="25.5">
      <c r="A1309" s="166"/>
      <c r="B1309" s="129">
        <v>56</v>
      </c>
      <c r="C1309" s="70" t="s">
        <v>574</v>
      </c>
      <c r="D1309" s="20"/>
      <c r="E1309" s="26"/>
      <c r="F1309" s="26"/>
      <c r="G1309" s="26"/>
    </row>
    <row r="1310" spans="1:7" s="85" customFormat="1">
      <c r="A1310" s="166"/>
      <c r="B1310" s="129" t="s">
        <v>589</v>
      </c>
      <c r="C1310" s="115" t="s">
        <v>490</v>
      </c>
      <c r="D1310" s="20">
        <v>0</v>
      </c>
      <c r="E1310" s="20">
        <v>0</v>
      </c>
      <c r="F1310" s="20">
        <v>0</v>
      </c>
      <c r="G1310" s="84">
        <v>3821</v>
      </c>
    </row>
    <row r="1311" spans="1:7" s="85" customFormat="1" ht="25.5">
      <c r="A1311" s="166" t="s">
        <v>5</v>
      </c>
      <c r="B1311" s="129">
        <v>56</v>
      </c>
      <c r="C1311" s="70" t="s">
        <v>574</v>
      </c>
      <c r="D1311" s="22">
        <f>D1310</f>
        <v>0</v>
      </c>
      <c r="E1311" s="22">
        <f t="shared" ref="E1311" si="442">E1310</f>
        <v>0</v>
      </c>
      <c r="F1311" s="22">
        <f t="shared" ref="F1311" si="443">F1310</f>
        <v>0</v>
      </c>
      <c r="G1311" s="29">
        <f t="shared" ref="G1311" si="444">G1310</f>
        <v>3821</v>
      </c>
    </row>
    <row r="1312" spans="1:7" s="122" customFormat="1" ht="11.1" customHeight="1">
      <c r="A1312" s="166"/>
      <c r="B1312" s="129"/>
      <c r="C1312" s="115"/>
      <c r="D1312" s="9"/>
      <c r="E1312" s="10"/>
      <c r="F1312" s="10"/>
      <c r="G1312" s="10"/>
    </row>
    <row r="1313" spans="1:7" s="85" customFormat="1" ht="14.1" customHeight="1">
      <c r="A1313" s="166"/>
      <c r="B1313" s="128">
        <v>63</v>
      </c>
      <c r="C1313" s="70" t="s">
        <v>150</v>
      </c>
      <c r="D1313" s="10"/>
      <c r="E1313" s="10"/>
      <c r="F1313" s="10"/>
      <c r="G1313" s="71"/>
    </row>
    <row r="1314" spans="1:7" s="85" customFormat="1" ht="14.1" customHeight="1">
      <c r="A1314" s="166"/>
      <c r="B1314" s="128" t="s">
        <v>594</v>
      </c>
      <c r="C1314" s="130" t="s">
        <v>490</v>
      </c>
      <c r="D1314" s="9">
        <v>0</v>
      </c>
      <c r="E1314" s="9">
        <v>0</v>
      </c>
      <c r="F1314" s="9">
        <v>0</v>
      </c>
      <c r="G1314" s="71">
        <v>140407</v>
      </c>
    </row>
    <row r="1315" spans="1:7" s="85" customFormat="1" ht="14.1" customHeight="1">
      <c r="A1315" s="166" t="s">
        <v>5</v>
      </c>
      <c r="B1315" s="128">
        <v>63</v>
      </c>
      <c r="C1315" s="115" t="s">
        <v>150</v>
      </c>
      <c r="D1315" s="4">
        <f>D1314</f>
        <v>0</v>
      </c>
      <c r="E1315" s="4">
        <f t="shared" ref="E1315" si="445">E1314</f>
        <v>0</v>
      </c>
      <c r="F1315" s="4">
        <f t="shared" ref="F1315" si="446">F1314</f>
        <v>0</v>
      </c>
      <c r="G1315" s="5">
        <f t="shared" ref="G1315" si="447">G1314</f>
        <v>140407</v>
      </c>
    </row>
    <row r="1316" spans="1:7" s="85" customFormat="1" ht="10.5" customHeight="1">
      <c r="A1316" s="166"/>
      <c r="B1316" s="128"/>
      <c r="C1316" s="115"/>
      <c r="D1316" s="10"/>
      <c r="E1316" s="10"/>
      <c r="F1316" s="10"/>
      <c r="G1316" s="71"/>
    </row>
    <row r="1317" spans="1:7" s="85" customFormat="1" ht="14.1" customHeight="1">
      <c r="A1317" s="166"/>
      <c r="B1317" s="128">
        <v>64</v>
      </c>
      <c r="C1317" s="70" t="s">
        <v>151</v>
      </c>
      <c r="D1317" s="10"/>
      <c r="E1317" s="10"/>
      <c r="F1317" s="10"/>
      <c r="G1317" s="71"/>
    </row>
    <row r="1318" spans="1:7" s="85" customFormat="1" ht="14.1" customHeight="1">
      <c r="A1318" s="166"/>
      <c r="B1318" s="128" t="s">
        <v>595</v>
      </c>
      <c r="C1318" s="130" t="s">
        <v>490</v>
      </c>
      <c r="D1318" s="9">
        <v>0</v>
      </c>
      <c r="E1318" s="9">
        <v>0</v>
      </c>
      <c r="F1318" s="9">
        <v>0</v>
      </c>
      <c r="G1318" s="71">
        <v>8127</v>
      </c>
    </row>
    <row r="1319" spans="1:7" s="85" customFormat="1" ht="14.1" customHeight="1">
      <c r="A1319" s="166" t="s">
        <v>5</v>
      </c>
      <c r="B1319" s="128">
        <v>64</v>
      </c>
      <c r="C1319" s="70" t="s">
        <v>151</v>
      </c>
      <c r="D1319" s="4">
        <f>D1318</f>
        <v>0</v>
      </c>
      <c r="E1319" s="4">
        <f t="shared" ref="E1319" si="448">E1318</f>
        <v>0</v>
      </c>
      <c r="F1319" s="4">
        <f t="shared" ref="F1319" si="449">F1318</f>
        <v>0</v>
      </c>
      <c r="G1319" s="5">
        <f t="shared" ref="G1319" si="450">G1318</f>
        <v>8127</v>
      </c>
    </row>
    <row r="1320" spans="1:7" ht="15" customHeight="1">
      <c r="A1320" s="170" t="s">
        <v>5</v>
      </c>
      <c r="B1320" s="67">
        <v>29</v>
      </c>
      <c r="C1320" s="68" t="s">
        <v>127</v>
      </c>
      <c r="D1320" s="27">
        <f t="shared" ref="D1320:G1320" si="451">SUM(D1299:D1303)+D1307+D1311+D1315+D1319</f>
        <v>29377</v>
      </c>
      <c r="E1320" s="27">
        <f t="shared" si="451"/>
        <v>63186</v>
      </c>
      <c r="F1320" s="27">
        <f t="shared" si="451"/>
        <v>63186</v>
      </c>
      <c r="G1320" s="27">
        <f t="shared" si="451"/>
        <v>191415</v>
      </c>
    </row>
    <row r="1321" spans="1:7" ht="9.75" customHeight="1">
      <c r="C1321" s="210"/>
      <c r="D1321" s="20"/>
      <c r="E1321" s="20"/>
      <c r="F1321" s="20"/>
      <c r="G1321" s="26"/>
    </row>
    <row r="1322" spans="1:7" s="61" customFormat="1" ht="15" customHeight="1">
      <c r="A1322" s="86"/>
      <c r="B1322" s="72">
        <v>30</v>
      </c>
      <c r="C1322" s="73" t="s">
        <v>440</v>
      </c>
      <c r="D1322" s="10"/>
      <c r="E1322" s="10"/>
      <c r="F1322" s="10"/>
      <c r="G1322" s="10"/>
    </row>
    <row r="1323" spans="1:7" s="61" customFormat="1" ht="15" customHeight="1">
      <c r="A1323" s="86"/>
      <c r="B1323" s="72" t="s">
        <v>441</v>
      </c>
      <c r="C1323" s="73" t="s">
        <v>442</v>
      </c>
      <c r="D1323" s="10">
        <v>7554</v>
      </c>
      <c r="E1323" s="10">
        <v>24784</v>
      </c>
      <c r="F1323" s="10">
        <f>24784-14420</f>
        <v>10364</v>
      </c>
      <c r="G1323" s="20">
        <v>0</v>
      </c>
    </row>
    <row r="1324" spans="1:7" s="61" customFormat="1" ht="15" customHeight="1">
      <c r="A1324" s="86"/>
      <c r="B1324" s="72" t="s">
        <v>443</v>
      </c>
      <c r="C1324" s="73" t="s">
        <v>444</v>
      </c>
      <c r="D1324" s="10">
        <v>1684</v>
      </c>
      <c r="E1324" s="10">
        <v>1700</v>
      </c>
      <c r="F1324" s="10">
        <f>1700-725</f>
        <v>975</v>
      </c>
      <c r="G1324" s="9">
        <v>0</v>
      </c>
    </row>
    <row r="1325" spans="1:7" s="61" customFormat="1" ht="15" customHeight="1">
      <c r="A1325" s="86"/>
      <c r="B1325" s="72"/>
      <c r="C1325" s="73"/>
      <c r="D1325" s="10"/>
      <c r="E1325" s="10"/>
      <c r="F1325" s="10"/>
      <c r="G1325" s="10"/>
    </row>
    <row r="1326" spans="1:7" s="122" customFormat="1" ht="14.1" customHeight="1">
      <c r="A1326" s="134"/>
      <c r="B1326" s="153">
        <v>60</v>
      </c>
      <c r="C1326" s="130" t="s">
        <v>509</v>
      </c>
      <c r="D1326" s="10"/>
      <c r="E1326" s="10"/>
      <c r="F1326" s="10"/>
      <c r="G1326" s="10"/>
    </row>
    <row r="1327" spans="1:7" s="122" customFormat="1" ht="14.1" customHeight="1">
      <c r="A1327" s="134"/>
      <c r="B1327" s="153" t="s">
        <v>590</v>
      </c>
      <c r="C1327" s="130" t="s">
        <v>490</v>
      </c>
      <c r="D1327" s="9">
        <v>0</v>
      </c>
      <c r="E1327" s="9">
        <v>0</v>
      </c>
      <c r="F1327" s="9">
        <v>0</v>
      </c>
      <c r="G1327" s="142">
        <v>11149</v>
      </c>
    </row>
    <row r="1328" spans="1:7" s="122" customFormat="1" ht="14.1" customHeight="1">
      <c r="A1328" s="134" t="s">
        <v>5</v>
      </c>
      <c r="B1328" s="153">
        <v>60</v>
      </c>
      <c r="C1328" s="130" t="s">
        <v>509</v>
      </c>
      <c r="D1328" s="4">
        <f>D1327</f>
        <v>0</v>
      </c>
      <c r="E1328" s="4">
        <f t="shared" ref="E1328" si="452">E1327</f>
        <v>0</v>
      </c>
      <c r="F1328" s="4">
        <f t="shared" ref="F1328" si="453">F1327</f>
        <v>0</v>
      </c>
      <c r="G1328" s="5">
        <f t="shared" ref="G1328" si="454">G1327</f>
        <v>11149</v>
      </c>
    </row>
    <row r="1329" spans="1:7" s="122" customFormat="1" ht="14.1" customHeight="1">
      <c r="A1329" s="134"/>
      <c r="B1329" s="153"/>
      <c r="C1329" s="130"/>
      <c r="D1329" s="10"/>
      <c r="E1329" s="10"/>
      <c r="F1329" s="10"/>
      <c r="G1329" s="10"/>
    </row>
    <row r="1330" spans="1:7" s="122" customFormat="1" ht="14.1" customHeight="1">
      <c r="A1330" s="134"/>
      <c r="B1330" s="153">
        <v>61</v>
      </c>
      <c r="C1330" s="130" t="s">
        <v>510</v>
      </c>
      <c r="D1330" s="10"/>
      <c r="E1330" s="10"/>
      <c r="F1330" s="10"/>
      <c r="G1330" s="10"/>
    </row>
    <row r="1331" spans="1:7" s="122" customFormat="1" ht="14.1" customHeight="1">
      <c r="A1331" s="134"/>
      <c r="B1331" s="153" t="s">
        <v>591</v>
      </c>
      <c r="C1331" s="130" t="s">
        <v>490</v>
      </c>
      <c r="D1331" s="9">
        <v>0</v>
      </c>
      <c r="E1331" s="9">
        <v>0</v>
      </c>
      <c r="F1331" s="9">
        <v>0</v>
      </c>
      <c r="G1331" s="142">
        <v>319</v>
      </c>
    </row>
    <row r="1332" spans="1:7" s="122" customFormat="1" ht="14.1" customHeight="1">
      <c r="A1332" s="134" t="s">
        <v>5</v>
      </c>
      <c r="B1332" s="153">
        <v>61</v>
      </c>
      <c r="C1332" s="130" t="s">
        <v>510</v>
      </c>
      <c r="D1332" s="4">
        <f>D1331</f>
        <v>0</v>
      </c>
      <c r="E1332" s="4">
        <f t="shared" ref="E1332" si="455">E1331</f>
        <v>0</v>
      </c>
      <c r="F1332" s="4">
        <f t="shared" ref="F1332" si="456">F1331</f>
        <v>0</v>
      </c>
      <c r="G1332" s="5">
        <f t="shared" ref="G1332" si="457">G1331</f>
        <v>319</v>
      </c>
    </row>
    <row r="1333" spans="1:7" s="61" customFormat="1" ht="15" customHeight="1">
      <c r="A1333" s="134" t="s">
        <v>5</v>
      </c>
      <c r="B1333" s="153">
        <v>30</v>
      </c>
      <c r="C1333" s="130" t="s">
        <v>440</v>
      </c>
      <c r="D1333" s="12">
        <f>SUM(D1323:D1324)+D1328+D1332</f>
        <v>9238</v>
      </c>
      <c r="E1333" s="12">
        <f t="shared" ref="E1333:G1333" si="458">SUM(E1323:E1324)+E1328+E1332</f>
        <v>26484</v>
      </c>
      <c r="F1333" s="12">
        <f t="shared" si="458"/>
        <v>11339</v>
      </c>
      <c r="G1333" s="12">
        <f t="shared" si="458"/>
        <v>11468</v>
      </c>
    </row>
    <row r="1334" spans="1:7" ht="14.1" customHeight="1">
      <c r="A1334" s="166" t="s">
        <v>5</v>
      </c>
      <c r="B1334" s="156">
        <v>1.7889999999999999</v>
      </c>
      <c r="C1334" s="155" t="s">
        <v>215</v>
      </c>
      <c r="D1334" s="29">
        <f t="shared" ref="D1334:G1334" si="459">D1320+D1333</f>
        <v>38615</v>
      </c>
      <c r="E1334" s="29">
        <f t="shared" si="459"/>
        <v>89670</v>
      </c>
      <c r="F1334" s="29">
        <f t="shared" si="459"/>
        <v>74525</v>
      </c>
      <c r="G1334" s="29">
        <f t="shared" si="459"/>
        <v>202883</v>
      </c>
    </row>
    <row r="1335" spans="1:7" s="61" customFormat="1" ht="14.1" customHeight="1">
      <c r="A1335" s="119"/>
      <c r="B1335" s="189"/>
      <c r="C1335" s="190"/>
      <c r="D1335" s="10"/>
      <c r="E1335" s="9"/>
      <c r="F1335" s="9"/>
      <c r="G1335" s="9"/>
    </row>
    <row r="1336" spans="1:7" ht="14.1" customHeight="1">
      <c r="A1336" s="166"/>
      <c r="B1336" s="156">
        <v>1.796</v>
      </c>
      <c r="C1336" s="155" t="s">
        <v>218</v>
      </c>
      <c r="D1336" s="10"/>
      <c r="E1336" s="10"/>
      <c r="F1336" s="10"/>
      <c r="G1336" s="10"/>
    </row>
    <row r="1337" spans="1:7" ht="14.1" customHeight="1">
      <c r="A1337" s="166"/>
      <c r="B1337" s="128">
        <v>29</v>
      </c>
      <c r="C1337" s="116" t="s">
        <v>127</v>
      </c>
      <c r="D1337" s="26"/>
      <c r="E1337" s="26"/>
      <c r="F1337" s="26"/>
      <c r="G1337" s="38"/>
    </row>
    <row r="1338" spans="1:7" ht="25.5">
      <c r="B1338" s="63" t="s">
        <v>219</v>
      </c>
      <c r="C1338" s="70" t="s">
        <v>214</v>
      </c>
      <c r="D1338" s="20">
        <v>0</v>
      </c>
      <c r="E1338" s="26">
        <v>1</v>
      </c>
      <c r="F1338" s="26">
        <v>1</v>
      </c>
      <c r="G1338" s="28">
        <v>0</v>
      </c>
    </row>
    <row r="1339" spans="1:7" s="61" customFormat="1" ht="15" customHeight="1">
      <c r="A1339" s="167"/>
      <c r="B1339" s="209" t="s">
        <v>223</v>
      </c>
      <c r="C1339" s="70" t="s">
        <v>150</v>
      </c>
      <c r="D1339" s="10">
        <v>82584</v>
      </c>
      <c r="E1339" s="10">
        <v>140437</v>
      </c>
      <c r="F1339" s="10">
        <f>140437-25139</f>
        <v>115298</v>
      </c>
      <c r="G1339" s="28">
        <v>0</v>
      </c>
    </row>
    <row r="1340" spans="1:7" s="61" customFormat="1" ht="15" customHeight="1">
      <c r="A1340" s="167"/>
      <c r="B1340" s="209" t="s">
        <v>224</v>
      </c>
      <c r="C1340" s="70" t="s">
        <v>151</v>
      </c>
      <c r="D1340" s="10">
        <v>13523</v>
      </c>
      <c r="E1340" s="10">
        <v>10334</v>
      </c>
      <c r="F1340" s="10">
        <v>10334</v>
      </c>
      <c r="G1340" s="9">
        <v>0</v>
      </c>
    </row>
    <row r="1341" spans="1:7" s="61" customFormat="1" ht="27.95" customHeight="1">
      <c r="A1341" s="167"/>
      <c r="B1341" s="63" t="s">
        <v>448</v>
      </c>
      <c r="C1341" s="70" t="s">
        <v>504</v>
      </c>
      <c r="D1341" s="9">
        <v>0</v>
      </c>
      <c r="E1341" s="10">
        <v>100575</v>
      </c>
      <c r="F1341" s="10">
        <f>100575-63046</f>
        <v>37529</v>
      </c>
      <c r="G1341" s="20">
        <v>0</v>
      </c>
    </row>
    <row r="1342" spans="1:7" s="61" customFormat="1" ht="25.5">
      <c r="A1342" s="166"/>
      <c r="B1342" s="129" t="s">
        <v>449</v>
      </c>
      <c r="C1342" s="115" t="s">
        <v>483</v>
      </c>
      <c r="D1342" s="9">
        <v>0</v>
      </c>
      <c r="E1342" s="10">
        <v>10920</v>
      </c>
      <c r="F1342" s="10">
        <v>10920</v>
      </c>
      <c r="G1342" s="9">
        <v>0</v>
      </c>
    </row>
    <row r="1343" spans="1:7" s="61" customFormat="1" ht="25.5">
      <c r="A1343" s="166"/>
      <c r="B1343" s="129" t="s">
        <v>512</v>
      </c>
      <c r="C1343" s="115" t="s">
        <v>514</v>
      </c>
      <c r="D1343" s="9">
        <v>0</v>
      </c>
      <c r="E1343" s="10">
        <v>32400</v>
      </c>
      <c r="F1343" s="10">
        <v>32400</v>
      </c>
      <c r="G1343" s="9">
        <v>0</v>
      </c>
    </row>
    <row r="1344" spans="1:7" s="61" customFormat="1" ht="25.5">
      <c r="A1344" s="166"/>
      <c r="B1344" s="129" t="s">
        <v>513</v>
      </c>
      <c r="C1344" s="115" t="s">
        <v>515</v>
      </c>
      <c r="D1344" s="9">
        <v>0</v>
      </c>
      <c r="E1344" s="10">
        <v>1</v>
      </c>
      <c r="F1344" s="10">
        <v>1</v>
      </c>
      <c r="G1344" s="9">
        <v>0</v>
      </c>
    </row>
    <row r="1345" spans="1:7" s="61" customFormat="1">
      <c r="A1345" s="167"/>
      <c r="B1345" s="63"/>
      <c r="C1345" s="70"/>
      <c r="D1345" s="9"/>
      <c r="E1345" s="9"/>
      <c r="F1345" s="9"/>
      <c r="G1345" s="10"/>
    </row>
    <row r="1346" spans="1:7" s="85" customFormat="1" ht="25.5">
      <c r="A1346" s="166"/>
      <c r="B1346" s="129">
        <v>55</v>
      </c>
      <c r="C1346" s="70" t="s">
        <v>572</v>
      </c>
      <c r="D1346" s="20"/>
      <c r="E1346" s="26"/>
      <c r="F1346" s="26"/>
      <c r="G1346" s="26"/>
    </row>
    <row r="1347" spans="1:7" s="85" customFormat="1">
      <c r="A1347" s="166"/>
      <c r="B1347" s="129" t="s">
        <v>588</v>
      </c>
      <c r="C1347" s="115" t="s">
        <v>490</v>
      </c>
      <c r="D1347" s="20">
        <v>0</v>
      </c>
      <c r="E1347" s="20">
        <v>0</v>
      </c>
      <c r="F1347" s="20">
        <v>0</v>
      </c>
      <c r="G1347" s="84">
        <v>22073</v>
      </c>
    </row>
    <row r="1348" spans="1:7" s="85" customFormat="1" ht="25.5">
      <c r="A1348" s="166" t="s">
        <v>5</v>
      </c>
      <c r="B1348" s="129">
        <v>55</v>
      </c>
      <c r="C1348" s="70" t="s">
        <v>572</v>
      </c>
      <c r="D1348" s="22">
        <f>D1347</f>
        <v>0</v>
      </c>
      <c r="E1348" s="22">
        <f t="shared" ref="E1348" si="460">E1347</f>
        <v>0</v>
      </c>
      <c r="F1348" s="22">
        <f t="shared" ref="F1348" si="461">F1347</f>
        <v>0</v>
      </c>
      <c r="G1348" s="29">
        <f t="shared" ref="G1348" si="462">G1347</f>
        <v>22073</v>
      </c>
    </row>
    <row r="1349" spans="1:7" s="85" customFormat="1">
      <c r="A1349" s="166"/>
      <c r="B1349" s="129"/>
      <c r="C1349" s="115"/>
      <c r="D1349" s="20"/>
      <c r="E1349" s="26"/>
      <c r="F1349" s="26"/>
      <c r="G1349" s="26"/>
    </row>
    <row r="1350" spans="1:7" s="85" customFormat="1" ht="25.5">
      <c r="A1350" s="166"/>
      <c r="B1350" s="129">
        <v>56</v>
      </c>
      <c r="C1350" s="70" t="s">
        <v>574</v>
      </c>
      <c r="D1350" s="20"/>
      <c r="E1350" s="26"/>
      <c r="F1350" s="26"/>
      <c r="G1350" s="26"/>
    </row>
    <row r="1351" spans="1:7" s="85" customFormat="1">
      <c r="A1351" s="166"/>
      <c r="B1351" s="129" t="s">
        <v>589</v>
      </c>
      <c r="C1351" s="115" t="s">
        <v>490</v>
      </c>
      <c r="D1351" s="20">
        <v>0</v>
      </c>
      <c r="E1351" s="20">
        <v>0</v>
      </c>
      <c r="F1351" s="20">
        <v>0</v>
      </c>
      <c r="G1351" s="84">
        <v>2163</v>
      </c>
    </row>
    <row r="1352" spans="1:7" s="85" customFormat="1" ht="25.5">
      <c r="A1352" s="166" t="s">
        <v>5</v>
      </c>
      <c r="B1352" s="129">
        <v>56</v>
      </c>
      <c r="C1352" s="70" t="s">
        <v>574</v>
      </c>
      <c r="D1352" s="22">
        <f>D1351</f>
        <v>0</v>
      </c>
      <c r="E1352" s="22">
        <f t="shared" ref="E1352" si="463">E1351</f>
        <v>0</v>
      </c>
      <c r="F1352" s="22">
        <f t="shared" ref="F1352" si="464">F1351</f>
        <v>0</v>
      </c>
      <c r="G1352" s="29">
        <f t="shared" ref="G1352" si="465">G1351</f>
        <v>2163</v>
      </c>
    </row>
    <row r="1353" spans="1:7" s="85" customFormat="1">
      <c r="A1353" s="166"/>
      <c r="B1353" s="129"/>
      <c r="C1353" s="70"/>
      <c r="D1353" s="20"/>
      <c r="E1353" s="20"/>
      <c r="F1353" s="20"/>
      <c r="G1353" s="20"/>
    </row>
    <row r="1354" spans="1:7" s="85" customFormat="1" ht="14.1" customHeight="1">
      <c r="A1354" s="166"/>
      <c r="B1354" s="128">
        <v>63</v>
      </c>
      <c r="C1354" s="70" t="s">
        <v>150</v>
      </c>
      <c r="D1354" s="10"/>
      <c r="E1354" s="10"/>
      <c r="F1354" s="10"/>
      <c r="G1354" s="71"/>
    </row>
    <row r="1355" spans="1:7" s="85" customFormat="1" ht="14.1" customHeight="1">
      <c r="A1355" s="166"/>
      <c r="B1355" s="128" t="s">
        <v>594</v>
      </c>
      <c r="C1355" s="130" t="s">
        <v>490</v>
      </c>
      <c r="D1355" s="9">
        <v>0</v>
      </c>
      <c r="E1355" s="9">
        <v>0</v>
      </c>
      <c r="F1355" s="9">
        <v>0</v>
      </c>
      <c r="G1355" s="71">
        <v>27043</v>
      </c>
    </row>
    <row r="1356" spans="1:7" s="85" customFormat="1" ht="14.1" customHeight="1">
      <c r="A1356" s="166" t="s">
        <v>5</v>
      </c>
      <c r="B1356" s="128">
        <v>63</v>
      </c>
      <c r="C1356" s="70" t="s">
        <v>150</v>
      </c>
      <c r="D1356" s="4">
        <f>D1355</f>
        <v>0</v>
      </c>
      <c r="E1356" s="4">
        <f t="shared" ref="E1356" si="466">E1355</f>
        <v>0</v>
      </c>
      <c r="F1356" s="4">
        <f t="shared" ref="F1356" si="467">F1355</f>
        <v>0</v>
      </c>
      <c r="G1356" s="5">
        <f t="shared" ref="G1356" si="468">G1355</f>
        <v>27043</v>
      </c>
    </row>
    <row r="1357" spans="1:7" s="85" customFormat="1" ht="14.1" customHeight="1">
      <c r="A1357" s="166"/>
      <c r="B1357" s="128"/>
      <c r="C1357" s="115"/>
      <c r="D1357" s="10"/>
      <c r="E1357" s="10"/>
      <c r="F1357" s="10"/>
      <c r="G1357" s="71"/>
    </row>
    <row r="1358" spans="1:7" s="85" customFormat="1" ht="14.1" customHeight="1">
      <c r="A1358" s="166"/>
      <c r="B1358" s="128">
        <v>64</v>
      </c>
      <c r="C1358" s="70" t="s">
        <v>151</v>
      </c>
      <c r="D1358" s="10"/>
      <c r="E1358" s="10"/>
      <c r="F1358" s="10"/>
      <c r="G1358" s="71"/>
    </row>
    <row r="1359" spans="1:7" s="85" customFormat="1" ht="14.1" customHeight="1">
      <c r="A1359" s="166"/>
      <c r="B1359" s="128" t="s">
        <v>595</v>
      </c>
      <c r="C1359" s="130" t="s">
        <v>490</v>
      </c>
      <c r="D1359" s="9">
        <v>0</v>
      </c>
      <c r="E1359" s="9">
        <v>0</v>
      </c>
      <c r="F1359" s="9">
        <v>0</v>
      </c>
      <c r="G1359" s="71">
        <v>9331</v>
      </c>
    </row>
    <row r="1360" spans="1:7" s="85" customFormat="1" ht="14.1" customHeight="1">
      <c r="A1360" s="170" t="s">
        <v>5</v>
      </c>
      <c r="B1360" s="67">
        <v>64</v>
      </c>
      <c r="C1360" s="212" t="s">
        <v>151</v>
      </c>
      <c r="D1360" s="4">
        <f>D1359</f>
        <v>0</v>
      </c>
      <c r="E1360" s="4">
        <f t="shared" ref="E1360" si="469">E1359</f>
        <v>0</v>
      </c>
      <c r="F1360" s="4">
        <f t="shared" ref="F1360" si="470">F1359</f>
        <v>0</v>
      </c>
      <c r="G1360" s="5">
        <f t="shared" ref="G1360" si="471">G1359</f>
        <v>9331</v>
      </c>
    </row>
    <row r="1361" spans="1:7" s="122" customFormat="1" ht="25.5">
      <c r="A1361" s="166"/>
      <c r="B1361" s="129">
        <v>65</v>
      </c>
      <c r="C1361" s="70" t="s">
        <v>585</v>
      </c>
      <c r="D1361" s="9"/>
      <c r="E1361" s="9"/>
      <c r="F1361" s="9"/>
      <c r="G1361" s="10"/>
    </row>
    <row r="1362" spans="1:7" s="122" customFormat="1" ht="15.75" customHeight="1">
      <c r="A1362" s="166"/>
      <c r="B1362" s="129" t="s">
        <v>584</v>
      </c>
      <c r="C1362" s="116" t="s">
        <v>490</v>
      </c>
      <c r="D1362" s="9">
        <v>0</v>
      </c>
      <c r="E1362" s="9">
        <v>0</v>
      </c>
      <c r="F1362" s="9">
        <v>0</v>
      </c>
      <c r="G1362" s="10">
        <v>172800</v>
      </c>
    </row>
    <row r="1363" spans="1:7" s="122" customFormat="1" ht="25.5">
      <c r="A1363" s="166" t="s">
        <v>5</v>
      </c>
      <c r="B1363" s="129">
        <v>65</v>
      </c>
      <c r="C1363" s="115" t="s">
        <v>585</v>
      </c>
      <c r="D1363" s="4">
        <f>D1362</f>
        <v>0</v>
      </c>
      <c r="E1363" s="4">
        <f t="shared" ref="E1363:G1363" si="472">E1362</f>
        <v>0</v>
      </c>
      <c r="F1363" s="4">
        <f t="shared" si="472"/>
        <v>0</v>
      </c>
      <c r="G1363" s="5">
        <f t="shared" si="472"/>
        <v>172800</v>
      </c>
    </row>
    <row r="1364" spans="1:7" s="122" customFormat="1">
      <c r="A1364" s="166"/>
      <c r="B1364" s="129"/>
      <c r="C1364" s="115"/>
      <c r="D1364" s="9"/>
      <c r="E1364" s="9"/>
      <c r="F1364" s="9"/>
      <c r="G1364" s="10"/>
    </row>
    <row r="1365" spans="1:7" s="122" customFormat="1" ht="25.5">
      <c r="A1365" s="166"/>
      <c r="B1365" s="129">
        <v>66</v>
      </c>
      <c r="C1365" s="115" t="s">
        <v>587</v>
      </c>
      <c r="D1365" s="9"/>
      <c r="E1365" s="9"/>
      <c r="F1365" s="9"/>
      <c r="G1365" s="10"/>
    </row>
    <row r="1366" spans="1:7" s="122" customFormat="1" ht="12.75" customHeight="1">
      <c r="A1366" s="166"/>
      <c r="B1366" s="148" t="s">
        <v>586</v>
      </c>
      <c r="C1366" s="115" t="s">
        <v>490</v>
      </c>
      <c r="D1366" s="9">
        <v>0</v>
      </c>
      <c r="E1366" s="9">
        <v>0</v>
      </c>
      <c r="F1366" s="9">
        <v>0</v>
      </c>
      <c r="G1366" s="10">
        <v>5000</v>
      </c>
    </row>
    <row r="1367" spans="1:7" s="122" customFormat="1" ht="25.5">
      <c r="A1367" s="166" t="s">
        <v>5</v>
      </c>
      <c r="B1367" s="129">
        <v>66</v>
      </c>
      <c r="C1367" s="70" t="s">
        <v>587</v>
      </c>
      <c r="D1367" s="4">
        <f>D1366</f>
        <v>0</v>
      </c>
      <c r="E1367" s="4">
        <f t="shared" ref="E1367" si="473">E1366</f>
        <v>0</v>
      </c>
      <c r="F1367" s="4">
        <f t="shared" ref="F1367" si="474">F1366</f>
        <v>0</v>
      </c>
      <c r="G1367" s="5">
        <f t="shared" ref="G1367" si="475">G1366</f>
        <v>5000</v>
      </c>
    </row>
    <row r="1368" spans="1:7" ht="15" customHeight="1">
      <c r="A1368" s="166" t="s">
        <v>5</v>
      </c>
      <c r="B1368" s="128">
        <v>29</v>
      </c>
      <c r="C1368" s="116" t="s">
        <v>127</v>
      </c>
      <c r="D1368" s="27">
        <f t="shared" ref="D1368:G1368" si="476">SUM(D1338:D1344)+D1363+D1367+D1348+D1352+D1356+D1360</f>
        <v>96107</v>
      </c>
      <c r="E1368" s="27">
        <f t="shared" si="476"/>
        <v>294668</v>
      </c>
      <c r="F1368" s="27">
        <f t="shared" si="476"/>
        <v>206483</v>
      </c>
      <c r="G1368" s="27">
        <f t="shared" si="476"/>
        <v>238410</v>
      </c>
    </row>
    <row r="1369" spans="1:7" ht="12.75" customHeight="1">
      <c r="A1369" s="166"/>
      <c r="B1369" s="128"/>
      <c r="C1369" s="116"/>
      <c r="D1369" s="20"/>
      <c r="E1369" s="20"/>
      <c r="F1369" s="20"/>
      <c r="G1369" s="26"/>
    </row>
    <row r="1370" spans="1:7" s="61" customFormat="1" ht="15" customHeight="1">
      <c r="A1370" s="134"/>
      <c r="B1370" s="153">
        <v>30</v>
      </c>
      <c r="C1370" s="130" t="s">
        <v>440</v>
      </c>
      <c r="D1370" s="10"/>
      <c r="E1370" s="10"/>
      <c r="F1370" s="10"/>
      <c r="G1370" s="10"/>
    </row>
    <row r="1371" spans="1:7" s="61" customFormat="1" ht="15" customHeight="1">
      <c r="A1371" s="134"/>
      <c r="B1371" s="153" t="s">
        <v>441</v>
      </c>
      <c r="C1371" s="130" t="s">
        <v>442</v>
      </c>
      <c r="D1371" s="10">
        <v>30294</v>
      </c>
      <c r="E1371" s="10">
        <v>100905</v>
      </c>
      <c r="F1371" s="10">
        <f>100905-17371-63309</f>
        <v>20225</v>
      </c>
      <c r="G1371" s="28">
        <v>0</v>
      </c>
    </row>
    <row r="1372" spans="1:7" s="61" customFormat="1" ht="15" customHeight="1">
      <c r="A1372" s="134"/>
      <c r="B1372" s="153" t="s">
        <v>443</v>
      </c>
      <c r="C1372" s="130" t="s">
        <v>444</v>
      </c>
      <c r="D1372" s="10">
        <v>3500</v>
      </c>
      <c r="E1372" s="10">
        <v>7700</v>
      </c>
      <c r="F1372" s="10">
        <f>7700-1747</f>
        <v>5953</v>
      </c>
      <c r="G1372" s="9">
        <v>0</v>
      </c>
    </row>
    <row r="1373" spans="1:7" s="61" customFormat="1" ht="15" customHeight="1">
      <c r="A1373" s="86"/>
      <c r="B1373" s="72"/>
      <c r="C1373" s="73"/>
      <c r="D1373" s="10"/>
      <c r="E1373" s="10"/>
      <c r="F1373" s="10"/>
      <c r="G1373" s="10"/>
    </row>
    <row r="1374" spans="1:7" s="122" customFormat="1" ht="14.1" customHeight="1">
      <c r="A1374" s="134"/>
      <c r="B1374" s="153">
        <v>60</v>
      </c>
      <c r="C1374" s="130" t="s">
        <v>509</v>
      </c>
      <c r="D1374" s="10"/>
      <c r="E1374" s="10"/>
      <c r="F1374" s="10"/>
      <c r="G1374" s="10"/>
    </row>
    <row r="1375" spans="1:7" s="122" customFormat="1" ht="14.1" customHeight="1">
      <c r="A1375" s="134"/>
      <c r="B1375" s="153" t="s">
        <v>590</v>
      </c>
      <c r="C1375" s="130" t="s">
        <v>490</v>
      </c>
      <c r="D1375" s="9">
        <v>0</v>
      </c>
      <c r="E1375" s="9">
        <v>0</v>
      </c>
      <c r="F1375" s="9">
        <v>0</v>
      </c>
      <c r="G1375" s="142">
        <v>44705</v>
      </c>
    </row>
    <row r="1376" spans="1:7" s="122" customFormat="1" ht="14.1" customHeight="1">
      <c r="A1376" s="134" t="s">
        <v>5</v>
      </c>
      <c r="B1376" s="153">
        <v>60</v>
      </c>
      <c r="C1376" s="130" t="s">
        <v>509</v>
      </c>
      <c r="D1376" s="4">
        <f>D1375</f>
        <v>0</v>
      </c>
      <c r="E1376" s="4">
        <f t="shared" ref="E1376" si="477">E1375</f>
        <v>0</v>
      </c>
      <c r="F1376" s="4">
        <f t="shared" ref="F1376" si="478">F1375</f>
        <v>0</v>
      </c>
      <c r="G1376" s="5">
        <f t="shared" ref="G1376" si="479">G1375</f>
        <v>44705</v>
      </c>
    </row>
    <row r="1377" spans="1:7" s="122" customFormat="1" ht="14.1" customHeight="1">
      <c r="A1377" s="134"/>
      <c r="B1377" s="153"/>
      <c r="C1377" s="130"/>
      <c r="D1377" s="10"/>
      <c r="E1377" s="10"/>
      <c r="F1377" s="10"/>
      <c r="G1377" s="10"/>
    </row>
    <row r="1378" spans="1:7" s="122" customFormat="1" ht="14.1" customHeight="1">
      <c r="A1378" s="134"/>
      <c r="B1378" s="153">
        <v>61</v>
      </c>
      <c r="C1378" s="130" t="s">
        <v>510</v>
      </c>
      <c r="D1378" s="10"/>
      <c r="E1378" s="10"/>
      <c r="F1378" s="10"/>
      <c r="G1378" s="10"/>
    </row>
    <row r="1379" spans="1:7" s="122" customFormat="1" ht="14.1" customHeight="1">
      <c r="A1379" s="134"/>
      <c r="B1379" s="153" t="s">
        <v>591</v>
      </c>
      <c r="C1379" s="130" t="s">
        <v>490</v>
      </c>
      <c r="D1379" s="9">
        <v>0</v>
      </c>
      <c r="E1379" s="9">
        <v>0</v>
      </c>
      <c r="F1379" s="9">
        <v>0</v>
      </c>
      <c r="G1379" s="142">
        <v>1279</v>
      </c>
    </row>
    <row r="1380" spans="1:7" s="122" customFormat="1" ht="14.1" customHeight="1">
      <c r="A1380" s="134" t="s">
        <v>5</v>
      </c>
      <c r="B1380" s="153">
        <v>61</v>
      </c>
      <c r="C1380" s="130" t="s">
        <v>510</v>
      </c>
      <c r="D1380" s="4">
        <f>D1379</f>
        <v>0</v>
      </c>
      <c r="E1380" s="4">
        <f t="shared" ref="E1380" si="480">E1379</f>
        <v>0</v>
      </c>
      <c r="F1380" s="4">
        <f t="shared" ref="F1380" si="481">F1379</f>
        <v>0</v>
      </c>
      <c r="G1380" s="5">
        <f t="shared" ref="G1380" si="482">G1379</f>
        <v>1279</v>
      </c>
    </row>
    <row r="1381" spans="1:7" s="61" customFormat="1" ht="15" customHeight="1">
      <c r="A1381" s="134" t="s">
        <v>5</v>
      </c>
      <c r="B1381" s="153">
        <v>30</v>
      </c>
      <c r="C1381" s="130" t="s">
        <v>440</v>
      </c>
      <c r="D1381" s="5">
        <f>SUM(D1371:D1372)+D1376+D1380</f>
        <v>33794</v>
      </c>
      <c r="E1381" s="5">
        <f t="shared" ref="E1381:G1381" si="483">SUM(E1371:E1372)+E1376+E1380</f>
        <v>108605</v>
      </c>
      <c r="F1381" s="5">
        <f t="shared" si="483"/>
        <v>26178</v>
      </c>
      <c r="G1381" s="5">
        <f t="shared" si="483"/>
        <v>45984</v>
      </c>
    </row>
    <row r="1382" spans="1:7" s="122" customFormat="1" ht="11.1" customHeight="1">
      <c r="A1382" s="134"/>
      <c r="B1382" s="153"/>
      <c r="C1382" s="130"/>
      <c r="D1382" s="10"/>
      <c r="E1382" s="10"/>
      <c r="F1382" s="10"/>
      <c r="G1382" s="10"/>
    </row>
    <row r="1383" spans="1:7" s="122" customFormat="1" ht="15" customHeight="1">
      <c r="A1383" s="134"/>
      <c r="B1383" s="153">
        <v>45</v>
      </c>
      <c r="C1383" s="130" t="s">
        <v>195</v>
      </c>
      <c r="D1383" s="10"/>
      <c r="E1383" s="10"/>
      <c r="F1383" s="10"/>
      <c r="G1383" s="10"/>
    </row>
    <row r="1384" spans="1:7" s="122" customFormat="1">
      <c r="A1384" s="134"/>
      <c r="B1384" s="153">
        <v>60</v>
      </c>
      <c r="C1384" s="59" t="s">
        <v>672</v>
      </c>
      <c r="D1384" s="10"/>
      <c r="E1384" s="10"/>
      <c r="F1384" s="10"/>
      <c r="G1384" s="10"/>
    </row>
    <row r="1385" spans="1:7" s="122" customFormat="1" ht="15" customHeight="1">
      <c r="A1385" s="134"/>
      <c r="B1385" s="153" t="s">
        <v>393</v>
      </c>
      <c r="C1385" s="54" t="s">
        <v>385</v>
      </c>
      <c r="D1385" s="9">
        <v>0</v>
      </c>
      <c r="E1385" s="9">
        <v>0</v>
      </c>
      <c r="F1385" s="9">
        <v>0</v>
      </c>
      <c r="G1385" s="142">
        <v>3000</v>
      </c>
    </row>
    <row r="1386" spans="1:7" s="122" customFormat="1">
      <c r="A1386" s="134" t="s">
        <v>5</v>
      </c>
      <c r="B1386" s="153">
        <v>60</v>
      </c>
      <c r="C1386" s="59" t="s">
        <v>672</v>
      </c>
      <c r="D1386" s="4">
        <f>D1385</f>
        <v>0</v>
      </c>
      <c r="E1386" s="4">
        <f t="shared" ref="E1386:G1386" si="484">E1385</f>
        <v>0</v>
      </c>
      <c r="F1386" s="4">
        <f t="shared" si="484"/>
        <v>0</v>
      </c>
      <c r="G1386" s="5">
        <f t="shared" si="484"/>
        <v>3000</v>
      </c>
    </row>
    <row r="1387" spans="1:7" s="122" customFormat="1" ht="15" customHeight="1">
      <c r="A1387" s="134"/>
      <c r="B1387" s="153"/>
      <c r="C1387" s="130"/>
      <c r="D1387" s="10"/>
      <c r="E1387" s="10"/>
      <c r="F1387" s="10"/>
      <c r="G1387" s="10"/>
    </row>
    <row r="1388" spans="1:7" s="122" customFormat="1">
      <c r="A1388" s="134"/>
      <c r="B1388" s="153">
        <v>61</v>
      </c>
      <c r="C1388" s="207" t="s">
        <v>629</v>
      </c>
      <c r="D1388" s="10"/>
      <c r="E1388" s="10"/>
      <c r="F1388" s="10"/>
      <c r="G1388" s="10"/>
    </row>
    <row r="1389" spans="1:7" s="122" customFormat="1" ht="15" customHeight="1">
      <c r="A1389" s="134"/>
      <c r="B1389" s="153" t="s">
        <v>399</v>
      </c>
      <c r="C1389" s="109" t="s">
        <v>385</v>
      </c>
      <c r="D1389" s="9">
        <v>0</v>
      </c>
      <c r="E1389" s="9">
        <v>0</v>
      </c>
      <c r="F1389" s="9">
        <v>0</v>
      </c>
      <c r="G1389" s="142">
        <v>3000</v>
      </c>
    </row>
    <row r="1390" spans="1:7" s="122" customFormat="1">
      <c r="A1390" s="134" t="s">
        <v>5</v>
      </c>
      <c r="B1390" s="153">
        <v>61</v>
      </c>
      <c r="C1390" s="207" t="s">
        <v>629</v>
      </c>
      <c r="D1390" s="4">
        <f>D1389</f>
        <v>0</v>
      </c>
      <c r="E1390" s="4">
        <f t="shared" ref="E1390:G1390" si="485">E1389</f>
        <v>0</v>
      </c>
      <c r="F1390" s="4">
        <f t="shared" si="485"/>
        <v>0</v>
      </c>
      <c r="G1390" s="5">
        <f t="shared" si="485"/>
        <v>3000</v>
      </c>
    </row>
    <row r="1391" spans="1:7" s="122" customFormat="1" ht="11.1" customHeight="1">
      <c r="A1391" s="134"/>
      <c r="B1391" s="153"/>
      <c r="C1391" s="207"/>
      <c r="D1391" s="16"/>
      <c r="E1391" s="16"/>
      <c r="F1391" s="16"/>
      <c r="G1391" s="16"/>
    </row>
    <row r="1392" spans="1:7" s="122" customFormat="1" ht="27" customHeight="1">
      <c r="A1392" s="134"/>
      <c r="B1392" s="153">
        <v>62</v>
      </c>
      <c r="C1392" s="30" t="s">
        <v>652</v>
      </c>
      <c r="D1392" s="10"/>
      <c r="E1392" s="10"/>
      <c r="F1392" s="10"/>
      <c r="G1392" s="10"/>
    </row>
    <row r="1393" spans="1:7" s="122" customFormat="1" ht="15" customHeight="1">
      <c r="A1393" s="134"/>
      <c r="B1393" s="153" t="s">
        <v>412</v>
      </c>
      <c r="C1393" s="54" t="s">
        <v>385</v>
      </c>
      <c r="D1393" s="9">
        <v>0</v>
      </c>
      <c r="E1393" s="9">
        <v>0</v>
      </c>
      <c r="F1393" s="9">
        <v>0</v>
      </c>
      <c r="G1393" s="142">
        <v>2499</v>
      </c>
    </row>
    <row r="1394" spans="1:7" s="122" customFormat="1" ht="30.75" customHeight="1">
      <c r="A1394" s="134" t="s">
        <v>5</v>
      </c>
      <c r="B1394" s="153">
        <v>62</v>
      </c>
      <c r="C1394" s="217" t="s">
        <v>652</v>
      </c>
      <c r="D1394" s="4">
        <f>D1393</f>
        <v>0</v>
      </c>
      <c r="E1394" s="4">
        <f t="shared" ref="E1394:G1394" si="486">E1393</f>
        <v>0</v>
      </c>
      <c r="F1394" s="4">
        <f t="shared" si="486"/>
        <v>0</v>
      </c>
      <c r="G1394" s="5">
        <f t="shared" si="486"/>
        <v>2499</v>
      </c>
    </row>
    <row r="1395" spans="1:7" s="122" customFormat="1" ht="15" customHeight="1">
      <c r="A1395" s="134" t="s">
        <v>5</v>
      </c>
      <c r="B1395" s="153">
        <v>45</v>
      </c>
      <c r="C1395" s="130" t="s">
        <v>195</v>
      </c>
      <c r="D1395" s="4">
        <f>D1386+D1390+D1394</f>
        <v>0</v>
      </c>
      <c r="E1395" s="4">
        <f t="shared" ref="E1395:G1395" si="487">E1386+E1390+E1394</f>
        <v>0</v>
      </c>
      <c r="F1395" s="4">
        <f t="shared" si="487"/>
        <v>0</v>
      </c>
      <c r="G1395" s="5">
        <f t="shared" si="487"/>
        <v>8499</v>
      </c>
    </row>
    <row r="1396" spans="1:7" s="122" customFormat="1" ht="11.1" customHeight="1">
      <c r="A1396" s="134"/>
      <c r="B1396" s="153"/>
      <c r="C1396" s="130"/>
      <c r="D1396" s="10"/>
      <c r="E1396" s="10"/>
      <c r="F1396" s="10"/>
      <c r="G1396" s="10"/>
    </row>
    <row r="1397" spans="1:7" s="122" customFormat="1" ht="15" customHeight="1">
      <c r="A1397" s="134"/>
      <c r="B1397" s="153">
        <v>46</v>
      </c>
      <c r="C1397" s="130" t="s">
        <v>196</v>
      </c>
      <c r="D1397" s="10"/>
      <c r="E1397" s="10"/>
      <c r="F1397" s="10"/>
      <c r="G1397" s="10"/>
    </row>
    <row r="1398" spans="1:7" s="122" customFormat="1" ht="25.5">
      <c r="A1398" s="134"/>
      <c r="B1398" s="153">
        <v>60</v>
      </c>
      <c r="C1398" s="206" t="s">
        <v>619</v>
      </c>
      <c r="D1398" s="10"/>
      <c r="E1398" s="10"/>
      <c r="F1398" s="10"/>
      <c r="G1398" s="10"/>
    </row>
    <row r="1399" spans="1:7" s="122" customFormat="1" ht="15" customHeight="1">
      <c r="A1399" s="134"/>
      <c r="B1399" s="153" t="s">
        <v>391</v>
      </c>
      <c r="C1399" s="54" t="s">
        <v>385</v>
      </c>
      <c r="D1399" s="9">
        <v>0</v>
      </c>
      <c r="E1399" s="9">
        <v>0</v>
      </c>
      <c r="F1399" s="9">
        <v>0</v>
      </c>
      <c r="G1399" s="142">
        <v>5000</v>
      </c>
    </row>
    <row r="1400" spans="1:7" s="122" customFormat="1" ht="25.5">
      <c r="A1400" s="134" t="s">
        <v>5</v>
      </c>
      <c r="B1400" s="153">
        <v>60</v>
      </c>
      <c r="C1400" s="206" t="s">
        <v>619</v>
      </c>
      <c r="D1400" s="4">
        <f>D1399</f>
        <v>0</v>
      </c>
      <c r="E1400" s="4">
        <f t="shared" ref="E1400:G1401" si="488">E1399</f>
        <v>0</v>
      </c>
      <c r="F1400" s="4">
        <f t="shared" si="488"/>
        <v>0</v>
      </c>
      <c r="G1400" s="5">
        <f t="shared" si="488"/>
        <v>5000</v>
      </c>
    </row>
    <row r="1401" spans="1:7" s="122" customFormat="1" ht="15" customHeight="1">
      <c r="A1401" s="187" t="s">
        <v>5</v>
      </c>
      <c r="B1401" s="163">
        <v>46</v>
      </c>
      <c r="C1401" s="188" t="s">
        <v>196</v>
      </c>
      <c r="D1401" s="4">
        <f>D1400</f>
        <v>0</v>
      </c>
      <c r="E1401" s="4">
        <f t="shared" si="488"/>
        <v>0</v>
      </c>
      <c r="F1401" s="4">
        <f t="shared" si="488"/>
        <v>0</v>
      </c>
      <c r="G1401" s="5">
        <f t="shared" si="488"/>
        <v>5000</v>
      </c>
    </row>
    <row r="1402" spans="1:7" s="122" customFormat="1" ht="15" customHeight="1">
      <c r="A1402" s="134"/>
      <c r="B1402" s="153"/>
      <c r="C1402" s="130"/>
      <c r="D1402" s="10"/>
      <c r="E1402" s="10"/>
      <c r="F1402" s="10"/>
      <c r="G1402" s="10"/>
    </row>
    <row r="1403" spans="1:7" s="122" customFormat="1" ht="15" customHeight="1">
      <c r="A1403" s="134"/>
      <c r="B1403" s="153">
        <v>47</v>
      </c>
      <c r="C1403" s="130" t="s">
        <v>197</v>
      </c>
      <c r="D1403" s="10"/>
      <c r="E1403" s="10"/>
      <c r="F1403" s="10"/>
      <c r="G1403" s="10"/>
    </row>
    <row r="1404" spans="1:7" s="122" customFormat="1" ht="25.5">
      <c r="A1404" s="134"/>
      <c r="B1404" s="153">
        <v>60</v>
      </c>
      <c r="C1404" s="30" t="s">
        <v>636</v>
      </c>
      <c r="D1404" s="10"/>
      <c r="E1404" s="10"/>
      <c r="F1404" s="10"/>
      <c r="G1404" s="10"/>
    </row>
    <row r="1405" spans="1:7" s="122" customFormat="1" ht="15" customHeight="1">
      <c r="A1405" s="134"/>
      <c r="B1405" s="153" t="s">
        <v>633</v>
      </c>
      <c r="C1405" s="54" t="s">
        <v>385</v>
      </c>
      <c r="D1405" s="9">
        <v>0</v>
      </c>
      <c r="E1405" s="9">
        <v>0</v>
      </c>
      <c r="F1405" s="9">
        <v>0</v>
      </c>
      <c r="G1405" s="142">
        <v>5000</v>
      </c>
    </row>
    <row r="1406" spans="1:7" s="122" customFormat="1" ht="27" customHeight="1">
      <c r="A1406" s="134" t="s">
        <v>5</v>
      </c>
      <c r="B1406" s="153">
        <v>60</v>
      </c>
      <c r="C1406" s="30" t="s">
        <v>636</v>
      </c>
      <c r="D1406" s="4">
        <f>D1405</f>
        <v>0</v>
      </c>
      <c r="E1406" s="4">
        <f t="shared" ref="E1406:G1406" si="489">E1405</f>
        <v>0</v>
      </c>
      <c r="F1406" s="4">
        <f t="shared" si="489"/>
        <v>0</v>
      </c>
      <c r="G1406" s="5">
        <f t="shared" si="489"/>
        <v>5000</v>
      </c>
    </row>
    <row r="1407" spans="1:7" s="122" customFormat="1">
      <c r="A1407" s="134"/>
      <c r="B1407" s="153"/>
      <c r="C1407" s="206"/>
      <c r="D1407" s="16"/>
      <c r="E1407" s="16"/>
      <c r="F1407" s="16"/>
      <c r="G1407" s="16"/>
    </row>
    <row r="1408" spans="1:7" s="122" customFormat="1" ht="25.5">
      <c r="A1408" s="134"/>
      <c r="B1408" s="153">
        <v>61</v>
      </c>
      <c r="C1408" s="206" t="s">
        <v>673</v>
      </c>
      <c r="D1408" s="10"/>
      <c r="E1408" s="10"/>
      <c r="F1408" s="10"/>
      <c r="G1408" s="10"/>
    </row>
    <row r="1409" spans="1:7" s="122" customFormat="1" ht="15" customHeight="1">
      <c r="A1409" s="134"/>
      <c r="B1409" s="153" t="s">
        <v>634</v>
      </c>
      <c r="C1409" s="54" t="s">
        <v>385</v>
      </c>
      <c r="D1409" s="9">
        <v>0</v>
      </c>
      <c r="E1409" s="9">
        <v>0</v>
      </c>
      <c r="F1409" s="9">
        <v>0</v>
      </c>
      <c r="G1409" s="142">
        <v>3000</v>
      </c>
    </row>
    <row r="1410" spans="1:7" s="122" customFormat="1" ht="25.5">
      <c r="A1410" s="134" t="s">
        <v>5</v>
      </c>
      <c r="B1410" s="153">
        <v>61</v>
      </c>
      <c r="C1410" s="206" t="s">
        <v>673</v>
      </c>
      <c r="D1410" s="4">
        <f>D1409</f>
        <v>0</v>
      </c>
      <c r="E1410" s="4">
        <f t="shared" ref="E1410:G1410" si="490">E1409</f>
        <v>0</v>
      </c>
      <c r="F1410" s="4">
        <f t="shared" si="490"/>
        <v>0</v>
      </c>
      <c r="G1410" s="5">
        <f t="shared" si="490"/>
        <v>3000</v>
      </c>
    </row>
    <row r="1411" spans="1:7" s="122" customFormat="1">
      <c r="A1411" s="134"/>
      <c r="B1411" s="153"/>
      <c r="C1411" s="207"/>
      <c r="D1411" s="10"/>
      <c r="E1411" s="10"/>
      <c r="F1411" s="10"/>
      <c r="G1411" s="10"/>
    </row>
    <row r="1412" spans="1:7" s="122" customFormat="1" ht="25.5">
      <c r="A1412" s="134"/>
      <c r="B1412" s="153">
        <v>62</v>
      </c>
      <c r="C1412" s="30" t="s">
        <v>674</v>
      </c>
      <c r="D1412" s="10"/>
      <c r="E1412" s="10"/>
      <c r="F1412" s="10"/>
      <c r="G1412" s="10"/>
    </row>
    <row r="1413" spans="1:7" s="122" customFormat="1" ht="15" customHeight="1">
      <c r="A1413" s="134"/>
      <c r="B1413" s="153" t="s">
        <v>635</v>
      </c>
      <c r="C1413" s="109" t="s">
        <v>385</v>
      </c>
      <c r="D1413" s="9">
        <v>0</v>
      </c>
      <c r="E1413" s="9">
        <v>0</v>
      </c>
      <c r="F1413" s="9">
        <v>0</v>
      </c>
      <c r="G1413" s="142">
        <v>3000</v>
      </c>
    </row>
    <row r="1414" spans="1:7" s="122" customFormat="1" ht="25.5">
      <c r="A1414" s="134" t="s">
        <v>5</v>
      </c>
      <c r="B1414" s="153">
        <v>62</v>
      </c>
      <c r="C1414" s="30" t="s">
        <v>674</v>
      </c>
      <c r="D1414" s="4">
        <f>D1413</f>
        <v>0</v>
      </c>
      <c r="E1414" s="4">
        <f t="shared" ref="E1414:G1414" si="491">E1413</f>
        <v>0</v>
      </c>
      <c r="F1414" s="4">
        <f t="shared" si="491"/>
        <v>0</v>
      </c>
      <c r="G1414" s="5">
        <f t="shared" si="491"/>
        <v>3000</v>
      </c>
    </row>
    <row r="1415" spans="1:7" s="122" customFormat="1">
      <c r="A1415" s="134"/>
      <c r="B1415" s="153"/>
      <c r="C1415" s="207"/>
      <c r="D1415" s="10"/>
      <c r="E1415" s="10"/>
      <c r="F1415" s="10"/>
      <c r="G1415" s="10"/>
    </row>
    <row r="1416" spans="1:7" s="122" customFormat="1">
      <c r="A1416" s="134"/>
      <c r="B1416" s="153">
        <v>63</v>
      </c>
      <c r="C1416" s="59" t="s">
        <v>675</v>
      </c>
      <c r="D1416" s="10"/>
      <c r="E1416" s="10"/>
      <c r="F1416" s="10"/>
      <c r="G1416" s="10"/>
    </row>
    <row r="1417" spans="1:7" s="122" customFormat="1" ht="15" customHeight="1">
      <c r="A1417" s="134"/>
      <c r="B1417" s="153" t="s">
        <v>653</v>
      </c>
      <c r="C1417" s="54" t="s">
        <v>385</v>
      </c>
      <c r="D1417" s="9">
        <v>0</v>
      </c>
      <c r="E1417" s="9">
        <v>0</v>
      </c>
      <c r="F1417" s="9">
        <v>0</v>
      </c>
      <c r="G1417" s="142">
        <v>20000</v>
      </c>
    </row>
    <row r="1418" spans="1:7" s="122" customFormat="1">
      <c r="A1418" s="134" t="s">
        <v>5</v>
      </c>
      <c r="B1418" s="153">
        <v>63</v>
      </c>
      <c r="C1418" s="59" t="s">
        <v>675</v>
      </c>
      <c r="D1418" s="4">
        <f>D1417</f>
        <v>0</v>
      </c>
      <c r="E1418" s="4">
        <f t="shared" ref="E1418:G1418" si="492">E1417</f>
        <v>0</v>
      </c>
      <c r="F1418" s="4">
        <f t="shared" si="492"/>
        <v>0</v>
      </c>
      <c r="G1418" s="5">
        <f t="shared" si="492"/>
        <v>20000</v>
      </c>
    </row>
    <row r="1419" spans="1:7" s="122" customFormat="1">
      <c r="A1419" s="134"/>
      <c r="B1419" s="153"/>
      <c r="C1419" s="207"/>
      <c r="D1419" s="10"/>
      <c r="E1419" s="10"/>
      <c r="F1419" s="10"/>
      <c r="G1419" s="10"/>
    </row>
    <row r="1420" spans="1:7" s="122" customFormat="1" ht="25.5">
      <c r="A1420" s="134"/>
      <c r="B1420" s="153">
        <v>64</v>
      </c>
      <c r="C1420" s="206" t="s">
        <v>676</v>
      </c>
      <c r="D1420" s="10"/>
      <c r="E1420" s="10"/>
      <c r="F1420" s="10"/>
      <c r="G1420" s="10"/>
    </row>
    <row r="1421" spans="1:7" s="122" customFormat="1" ht="15" customHeight="1">
      <c r="A1421" s="134"/>
      <c r="B1421" s="153" t="s">
        <v>654</v>
      </c>
      <c r="C1421" s="54" t="s">
        <v>385</v>
      </c>
      <c r="D1421" s="9">
        <v>0</v>
      </c>
      <c r="E1421" s="9">
        <v>0</v>
      </c>
      <c r="F1421" s="9">
        <v>0</v>
      </c>
      <c r="G1421" s="142">
        <v>8500</v>
      </c>
    </row>
    <row r="1422" spans="1:7" s="122" customFormat="1" ht="25.5">
      <c r="A1422" s="134" t="s">
        <v>5</v>
      </c>
      <c r="B1422" s="153">
        <v>64</v>
      </c>
      <c r="C1422" s="206" t="s">
        <v>676</v>
      </c>
      <c r="D1422" s="4">
        <f>D1421</f>
        <v>0</v>
      </c>
      <c r="E1422" s="4">
        <f t="shared" ref="E1422:G1422" si="493">E1421</f>
        <v>0</v>
      </c>
      <c r="F1422" s="4">
        <f t="shared" si="493"/>
        <v>0</v>
      </c>
      <c r="G1422" s="5">
        <f t="shared" si="493"/>
        <v>8500</v>
      </c>
    </row>
    <row r="1423" spans="1:7" s="122" customFormat="1" ht="15" customHeight="1">
      <c r="A1423" s="134" t="s">
        <v>5</v>
      </c>
      <c r="B1423" s="153">
        <v>47</v>
      </c>
      <c r="C1423" s="130" t="s">
        <v>197</v>
      </c>
      <c r="D1423" s="11">
        <f>D1406+D1410+D1414+D1418+D1422</f>
        <v>0</v>
      </c>
      <c r="E1423" s="11">
        <f t="shared" ref="E1423:G1423" si="494">E1406+E1410+E1414+E1418+E1422</f>
        <v>0</v>
      </c>
      <c r="F1423" s="11">
        <f t="shared" si="494"/>
        <v>0</v>
      </c>
      <c r="G1423" s="12">
        <f t="shared" si="494"/>
        <v>39500</v>
      </c>
    </row>
    <row r="1424" spans="1:7" s="122" customFormat="1" ht="15" customHeight="1">
      <c r="A1424" s="134"/>
      <c r="B1424" s="153"/>
      <c r="C1424" s="130"/>
      <c r="D1424" s="10"/>
      <c r="E1424" s="10"/>
      <c r="F1424" s="10"/>
      <c r="G1424" s="10"/>
    </row>
    <row r="1425" spans="1:7" s="122" customFormat="1" ht="15" customHeight="1">
      <c r="A1425" s="134"/>
      <c r="B1425" s="153">
        <v>49</v>
      </c>
      <c r="C1425" s="130" t="s">
        <v>199</v>
      </c>
      <c r="D1425" s="10"/>
      <c r="E1425" s="10"/>
      <c r="F1425" s="10"/>
      <c r="G1425" s="10"/>
    </row>
    <row r="1426" spans="1:7" s="122" customFormat="1" ht="27" customHeight="1">
      <c r="A1426" s="134"/>
      <c r="B1426" s="153">
        <v>60</v>
      </c>
      <c r="C1426" s="206" t="s">
        <v>677</v>
      </c>
      <c r="D1426" s="10"/>
      <c r="E1426" s="10"/>
      <c r="F1426" s="10"/>
      <c r="G1426" s="10"/>
    </row>
    <row r="1427" spans="1:7" s="122" customFormat="1" ht="15" customHeight="1">
      <c r="A1427" s="134"/>
      <c r="B1427" s="153" t="s">
        <v>396</v>
      </c>
      <c r="C1427" s="54" t="s">
        <v>385</v>
      </c>
      <c r="D1427" s="9">
        <v>0</v>
      </c>
      <c r="E1427" s="9">
        <v>0</v>
      </c>
      <c r="F1427" s="9">
        <v>0</v>
      </c>
      <c r="G1427" s="142">
        <v>3000</v>
      </c>
    </row>
    <row r="1428" spans="1:7" s="122" customFormat="1" ht="27.75" customHeight="1">
      <c r="A1428" s="134" t="s">
        <v>5</v>
      </c>
      <c r="B1428" s="153">
        <v>60</v>
      </c>
      <c r="C1428" s="206" t="s">
        <v>677</v>
      </c>
      <c r="D1428" s="4">
        <f>D1427</f>
        <v>0</v>
      </c>
      <c r="E1428" s="4">
        <f t="shared" ref="E1428:G1428" si="495">E1427</f>
        <v>0</v>
      </c>
      <c r="F1428" s="4">
        <f t="shared" si="495"/>
        <v>0</v>
      </c>
      <c r="G1428" s="5">
        <f t="shared" si="495"/>
        <v>3000</v>
      </c>
    </row>
    <row r="1429" spans="1:7" s="122" customFormat="1">
      <c r="A1429" s="134"/>
      <c r="B1429" s="153"/>
      <c r="C1429" s="217"/>
      <c r="D1429" s="10"/>
      <c r="E1429" s="10"/>
      <c r="F1429" s="10"/>
      <c r="G1429" s="10"/>
    </row>
    <row r="1430" spans="1:7" s="122" customFormat="1" ht="27" customHeight="1">
      <c r="A1430" s="134"/>
      <c r="B1430" s="153">
        <v>61</v>
      </c>
      <c r="C1430" s="206" t="s">
        <v>678</v>
      </c>
      <c r="D1430" s="10"/>
      <c r="E1430" s="10"/>
      <c r="F1430" s="10"/>
      <c r="G1430" s="10"/>
    </row>
    <row r="1431" spans="1:7" s="122" customFormat="1" ht="15" customHeight="1">
      <c r="A1431" s="134"/>
      <c r="B1431" s="153" t="s">
        <v>414</v>
      </c>
      <c r="C1431" s="54" t="s">
        <v>385</v>
      </c>
      <c r="D1431" s="9">
        <v>0</v>
      </c>
      <c r="E1431" s="9">
        <v>0</v>
      </c>
      <c r="F1431" s="9">
        <v>0</v>
      </c>
      <c r="G1431" s="142">
        <v>3000</v>
      </c>
    </row>
    <row r="1432" spans="1:7" s="122" customFormat="1" ht="27.75" customHeight="1">
      <c r="A1432" s="134" t="s">
        <v>5</v>
      </c>
      <c r="B1432" s="153">
        <v>61</v>
      </c>
      <c r="C1432" s="206" t="s">
        <v>678</v>
      </c>
      <c r="D1432" s="4">
        <f>D1431</f>
        <v>0</v>
      </c>
      <c r="E1432" s="4">
        <f t="shared" ref="E1432:G1432" si="496">E1431</f>
        <v>0</v>
      </c>
      <c r="F1432" s="4">
        <f t="shared" si="496"/>
        <v>0</v>
      </c>
      <c r="G1432" s="5">
        <f t="shared" si="496"/>
        <v>3000</v>
      </c>
    </row>
    <row r="1433" spans="1:7" s="122" customFormat="1">
      <c r="A1433" s="134"/>
      <c r="B1433" s="153"/>
      <c r="C1433" s="217"/>
      <c r="D1433" s="10"/>
      <c r="E1433" s="10"/>
      <c r="F1433" s="10"/>
      <c r="G1433" s="10"/>
    </row>
    <row r="1434" spans="1:7" s="122" customFormat="1" ht="27" customHeight="1">
      <c r="A1434" s="134"/>
      <c r="B1434" s="153">
        <v>62</v>
      </c>
      <c r="C1434" s="206" t="s">
        <v>679</v>
      </c>
      <c r="D1434" s="10"/>
      <c r="E1434" s="10"/>
      <c r="F1434" s="10"/>
      <c r="G1434" s="10"/>
    </row>
    <row r="1435" spans="1:7" s="122" customFormat="1" ht="15" customHeight="1">
      <c r="A1435" s="134"/>
      <c r="B1435" s="153" t="s">
        <v>468</v>
      </c>
      <c r="C1435" s="109" t="s">
        <v>385</v>
      </c>
      <c r="D1435" s="11">
        <v>0</v>
      </c>
      <c r="E1435" s="11">
        <v>0</v>
      </c>
      <c r="F1435" s="11">
        <v>0</v>
      </c>
      <c r="G1435" s="113">
        <v>2500</v>
      </c>
    </row>
    <row r="1436" spans="1:7" s="122" customFormat="1" ht="27.75" customHeight="1">
      <c r="A1436" s="187" t="s">
        <v>5</v>
      </c>
      <c r="B1436" s="163">
        <v>62</v>
      </c>
      <c r="C1436" s="262" t="s">
        <v>679</v>
      </c>
      <c r="D1436" s="11">
        <f>D1435</f>
        <v>0</v>
      </c>
      <c r="E1436" s="11">
        <f t="shared" ref="E1436:G1436" si="497">E1435</f>
        <v>0</v>
      </c>
      <c r="F1436" s="11">
        <f t="shared" si="497"/>
        <v>0</v>
      </c>
      <c r="G1436" s="12">
        <f t="shared" si="497"/>
        <v>2500</v>
      </c>
    </row>
    <row r="1437" spans="1:7" s="122" customFormat="1">
      <c r="A1437" s="134"/>
      <c r="B1437" s="153"/>
      <c r="C1437" s="217"/>
      <c r="D1437" s="10"/>
      <c r="E1437" s="10"/>
      <c r="F1437" s="10"/>
      <c r="G1437" s="10"/>
    </row>
    <row r="1438" spans="1:7" s="122" customFormat="1" ht="27" customHeight="1">
      <c r="A1438" s="134"/>
      <c r="B1438" s="153">
        <v>63</v>
      </c>
      <c r="C1438" s="206" t="s">
        <v>680</v>
      </c>
      <c r="D1438" s="10"/>
      <c r="E1438" s="10"/>
      <c r="F1438" s="10"/>
      <c r="G1438" s="10"/>
    </row>
    <row r="1439" spans="1:7" s="122" customFormat="1" ht="15" customHeight="1">
      <c r="A1439" s="134"/>
      <c r="B1439" s="153" t="s">
        <v>457</v>
      </c>
      <c r="C1439" s="54" t="s">
        <v>385</v>
      </c>
      <c r="D1439" s="9">
        <v>0</v>
      </c>
      <c r="E1439" s="9">
        <v>0</v>
      </c>
      <c r="F1439" s="9">
        <v>0</v>
      </c>
      <c r="G1439" s="142">
        <v>3000</v>
      </c>
    </row>
    <row r="1440" spans="1:7" s="122" customFormat="1" ht="27.75" customHeight="1">
      <c r="A1440" s="134" t="s">
        <v>5</v>
      </c>
      <c r="B1440" s="153">
        <v>63</v>
      </c>
      <c r="C1440" s="206" t="s">
        <v>680</v>
      </c>
      <c r="D1440" s="4">
        <f>D1439</f>
        <v>0</v>
      </c>
      <c r="E1440" s="4">
        <f t="shared" ref="E1440:G1440" si="498">E1439</f>
        <v>0</v>
      </c>
      <c r="F1440" s="4">
        <f t="shared" si="498"/>
        <v>0</v>
      </c>
      <c r="G1440" s="5">
        <f t="shared" si="498"/>
        <v>3000</v>
      </c>
    </row>
    <row r="1441" spans="1:7" s="122" customFormat="1" ht="15" customHeight="1">
      <c r="A1441" s="134"/>
      <c r="B1441" s="153"/>
      <c r="C1441" s="130"/>
      <c r="D1441" s="10"/>
      <c r="E1441" s="10"/>
      <c r="F1441" s="10"/>
      <c r="G1441" s="10"/>
    </row>
    <row r="1442" spans="1:7" s="122" customFormat="1" ht="30" customHeight="1">
      <c r="A1442" s="134"/>
      <c r="B1442" s="153">
        <v>64</v>
      </c>
      <c r="C1442" s="217" t="s">
        <v>681</v>
      </c>
      <c r="D1442" s="10"/>
      <c r="E1442" s="10"/>
      <c r="F1442" s="10"/>
      <c r="G1442" s="10"/>
    </row>
    <row r="1443" spans="1:7" s="122" customFormat="1" ht="15" customHeight="1">
      <c r="A1443" s="134"/>
      <c r="B1443" s="153" t="s">
        <v>459</v>
      </c>
      <c r="C1443" s="54" t="s">
        <v>385</v>
      </c>
      <c r="D1443" s="9">
        <v>0</v>
      </c>
      <c r="E1443" s="9">
        <v>0</v>
      </c>
      <c r="F1443" s="9">
        <v>0</v>
      </c>
      <c r="G1443" s="142">
        <v>3000</v>
      </c>
    </row>
    <row r="1444" spans="1:7" s="122" customFormat="1" ht="27.75" customHeight="1">
      <c r="A1444" s="134" t="s">
        <v>5</v>
      </c>
      <c r="B1444" s="153">
        <v>64</v>
      </c>
      <c r="C1444" s="217" t="s">
        <v>681</v>
      </c>
      <c r="D1444" s="4">
        <f>D1443</f>
        <v>0</v>
      </c>
      <c r="E1444" s="4">
        <f t="shared" ref="E1444:G1444" si="499">E1443</f>
        <v>0</v>
      </c>
      <c r="F1444" s="4">
        <f t="shared" si="499"/>
        <v>0</v>
      </c>
      <c r="G1444" s="5">
        <f t="shared" si="499"/>
        <v>3000</v>
      </c>
    </row>
    <row r="1445" spans="1:7" s="122" customFormat="1" ht="15" customHeight="1">
      <c r="A1445" s="134" t="s">
        <v>5</v>
      </c>
      <c r="B1445" s="153">
        <v>49</v>
      </c>
      <c r="C1445" s="130" t="s">
        <v>199</v>
      </c>
      <c r="D1445" s="4">
        <f>D1428+D1432+D1436+D1440+D1444</f>
        <v>0</v>
      </c>
      <c r="E1445" s="4">
        <f t="shared" ref="E1445:G1445" si="500">E1428+E1432+E1436+E1440+E1444</f>
        <v>0</v>
      </c>
      <c r="F1445" s="4">
        <f t="shared" si="500"/>
        <v>0</v>
      </c>
      <c r="G1445" s="5">
        <f t="shared" si="500"/>
        <v>14500</v>
      </c>
    </row>
    <row r="1446" spans="1:7" s="122" customFormat="1" ht="15" customHeight="1">
      <c r="A1446" s="134"/>
      <c r="B1446" s="153"/>
      <c r="C1446" s="130"/>
      <c r="D1446" s="10"/>
      <c r="E1446" s="10"/>
      <c r="F1446" s="10"/>
      <c r="G1446" s="10"/>
    </row>
    <row r="1447" spans="1:7" s="122" customFormat="1" ht="15" customHeight="1">
      <c r="A1447" s="134"/>
      <c r="B1447" s="153">
        <v>50</v>
      </c>
      <c r="C1447" s="130" t="s">
        <v>204</v>
      </c>
      <c r="D1447" s="10"/>
      <c r="E1447" s="10"/>
      <c r="F1447" s="10"/>
      <c r="G1447" s="10"/>
    </row>
    <row r="1448" spans="1:7" s="122" customFormat="1" ht="27" customHeight="1">
      <c r="A1448" s="134"/>
      <c r="B1448" s="153">
        <v>60</v>
      </c>
      <c r="C1448" s="217" t="s">
        <v>620</v>
      </c>
      <c r="D1448" s="10"/>
      <c r="E1448" s="10"/>
      <c r="F1448" s="10"/>
      <c r="G1448" s="10"/>
    </row>
    <row r="1449" spans="1:7" s="122" customFormat="1" ht="15" customHeight="1">
      <c r="A1449" s="134"/>
      <c r="B1449" s="153" t="s">
        <v>395</v>
      </c>
      <c r="C1449" s="54" t="s">
        <v>385</v>
      </c>
      <c r="D1449" s="9">
        <v>0</v>
      </c>
      <c r="E1449" s="9">
        <v>0</v>
      </c>
      <c r="F1449" s="9">
        <v>0</v>
      </c>
      <c r="G1449" s="142">
        <v>2000</v>
      </c>
    </row>
    <row r="1450" spans="1:7" s="122" customFormat="1" ht="27.75" customHeight="1">
      <c r="A1450" s="134" t="s">
        <v>5</v>
      </c>
      <c r="B1450" s="153">
        <v>60</v>
      </c>
      <c r="C1450" s="217" t="s">
        <v>620</v>
      </c>
      <c r="D1450" s="4">
        <f>D1449</f>
        <v>0</v>
      </c>
      <c r="E1450" s="4">
        <f t="shared" ref="E1450:G1450" si="501">E1449</f>
        <v>0</v>
      </c>
      <c r="F1450" s="4">
        <f t="shared" si="501"/>
        <v>0</v>
      </c>
      <c r="G1450" s="5">
        <f t="shared" si="501"/>
        <v>2000</v>
      </c>
    </row>
    <row r="1451" spans="1:7" s="122" customFormat="1">
      <c r="A1451" s="134"/>
      <c r="B1451" s="153"/>
      <c r="C1451" s="217"/>
      <c r="D1451" s="10"/>
      <c r="E1451" s="10"/>
      <c r="F1451" s="10"/>
      <c r="G1451" s="10"/>
    </row>
    <row r="1452" spans="1:7" s="122" customFormat="1" ht="25.5">
      <c r="A1452" s="134"/>
      <c r="B1452" s="153">
        <v>61</v>
      </c>
      <c r="C1452" s="206" t="s">
        <v>682</v>
      </c>
      <c r="D1452" s="10"/>
      <c r="E1452" s="10"/>
      <c r="F1452" s="10"/>
      <c r="G1452" s="10"/>
    </row>
    <row r="1453" spans="1:7" s="122" customFormat="1">
      <c r="A1453" s="134"/>
      <c r="B1453" s="153" t="s">
        <v>415</v>
      </c>
      <c r="C1453" s="109" t="s">
        <v>385</v>
      </c>
      <c r="D1453" s="9">
        <v>0</v>
      </c>
      <c r="E1453" s="9">
        <v>0</v>
      </c>
      <c r="F1453" s="9">
        <v>0</v>
      </c>
      <c r="G1453" s="142">
        <v>2000</v>
      </c>
    </row>
    <row r="1454" spans="1:7" s="122" customFormat="1" ht="25.5">
      <c r="A1454" s="134" t="s">
        <v>5</v>
      </c>
      <c r="B1454" s="153">
        <v>61</v>
      </c>
      <c r="C1454" s="207" t="s">
        <v>682</v>
      </c>
      <c r="D1454" s="4">
        <f>D1453</f>
        <v>0</v>
      </c>
      <c r="E1454" s="4">
        <f t="shared" ref="E1454:G1454" si="502">E1453</f>
        <v>0</v>
      </c>
      <c r="F1454" s="4">
        <f t="shared" si="502"/>
        <v>0</v>
      </c>
      <c r="G1454" s="5">
        <f t="shared" si="502"/>
        <v>2000</v>
      </c>
    </row>
    <row r="1455" spans="1:7" s="122" customFormat="1">
      <c r="A1455" s="134"/>
      <c r="B1455" s="153"/>
      <c r="C1455" s="30"/>
      <c r="D1455" s="10"/>
      <c r="E1455" s="10"/>
      <c r="F1455" s="10"/>
      <c r="G1455" s="10"/>
    </row>
    <row r="1456" spans="1:7" s="122" customFormat="1" ht="38.25">
      <c r="A1456" s="134"/>
      <c r="B1456" s="153">
        <v>62</v>
      </c>
      <c r="C1456" s="207" t="s">
        <v>683</v>
      </c>
      <c r="D1456" s="10"/>
      <c r="E1456" s="10"/>
      <c r="F1456" s="10"/>
      <c r="G1456" s="10"/>
    </row>
    <row r="1457" spans="1:7" s="122" customFormat="1" ht="15" customHeight="1">
      <c r="A1457" s="134"/>
      <c r="B1457" s="153" t="s">
        <v>417</v>
      </c>
      <c r="C1457" s="109" t="s">
        <v>385</v>
      </c>
      <c r="D1457" s="9">
        <v>0</v>
      </c>
      <c r="E1457" s="9">
        <v>0</v>
      </c>
      <c r="F1457" s="9">
        <v>0</v>
      </c>
      <c r="G1457" s="142">
        <v>5000</v>
      </c>
    </row>
    <row r="1458" spans="1:7" s="122" customFormat="1" ht="38.25">
      <c r="A1458" s="134" t="s">
        <v>5</v>
      </c>
      <c r="B1458" s="153">
        <v>62</v>
      </c>
      <c r="C1458" s="207" t="s">
        <v>683</v>
      </c>
      <c r="D1458" s="4">
        <f>D1457</f>
        <v>0</v>
      </c>
      <c r="E1458" s="4">
        <f t="shared" ref="E1458:G1458" si="503">E1457</f>
        <v>0</v>
      </c>
      <c r="F1458" s="4">
        <f t="shared" si="503"/>
        <v>0</v>
      </c>
      <c r="G1458" s="5">
        <f t="shared" si="503"/>
        <v>5000</v>
      </c>
    </row>
    <row r="1459" spans="1:7" s="122" customFormat="1" ht="15" customHeight="1">
      <c r="A1459" s="134" t="s">
        <v>5</v>
      </c>
      <c r="B1459" s="153">
        <v>50</v>
      </c>
      <c r="C1459" s="130" t="s">
        <v>204</v>
      </c>
      <c r="D1459" s="4">
        <f>D1449+D1454+D1458</f>
        <v>0</v>
      </c>
      <c r="E1459" s="4">
        <f t="shared" ref="E1459:G1459" si="504">E1449+E1454+E1458</f>
        <v>0</v>
      </c>
      <c r="F1459" s="4">
        <f t="shared" si="504"/>
        <v>0</v>
      </c>
      <c r="G1459" s="5">
        <f t="shared" si="504"/>
        <v>9000</v>
      </c>
    </row>
    <row r="1460" spans="1:7" ht="15" customHeight="1">
      <c r="A1460" s="166" t="s">
        <v>5</v>
      </c>
      <c r="B1460" s="156">
        <v>1.796</v>
      </c>
      <c r="C1460" s="155" t="s">
        <v>218</v>
      </c>
      <c r="D1460" s="12">
        <f t="shared" ref="D1460:G1460" si="505">D1368+D1381+D1401+D1459+D1445+D1395+D1423</f>
        <v>129901</v>
      </c>
      <c r="E1460" s="12">
        <f t="shared" si="505"/>
        <v>403273</v>
      </c>
      <c r="F1460" s="12">
        <f t="shared" si="505"/>
        <v>232661</v>
      </c>
      <c r="G1460" s="12">
        <f t="shared" si="505"/>
        <v>360893</v>
      </c>
    </row>
    <row r="1461" spans="1:7" s="122" customFormat="1" ht="15" customHeight="1">
      <c r="A1461" s="175" t="s">
        <v>5</v>
      </c>
      <c r="B1461" s="159">
        <v>1</v>
      </c>
      <c r="C1461" s="109" t="s">
        <v>11</v>
      </c>
      <c r="D1461" s="5">
        <f t="shared" ref="D1461:G1461" si="506">D1267+D1206+D1019+D1334+D1460+D1295</f>
        <v>2918107</v>
      </c>
      <c r="E1461" s="5">
        <f t="shared" si="506"/>
        <v>2841920</v>
      </c>
      <c r="F1461" s="5">
        <f t="shared" si="506"/>
        <v>3125560</v>
      </c>
      <c r="G1461" s="5">
        <f t="shared" si="506"/>
        <v>4194091</v>
      </c>
    </row>
    <row r="1462" spans="1:7" s="122" customFormat="1" ht="12.75" customHeight="1">
      <c r="A1462" s="175"/>
      <c r="B1462" s="159"/>
      <c r="C1462" s="109"/>
      <c r="D1462" s="98"/>
      <c r="E1462" s="98"/>
      <c r="F1462" s="98"/>
      <c r="G1462" s="98"/>
    </row>
    <row r="1463" spans="1:7" s="61" customFormat="1" ht="12.75" customHeight="1">
      <c r="A1463" s="175"/>
      <c r="B1463" s="159">
        <v>2</v>
      </c>
      <c r="C1463" s="109" t="s">
        <v>1</v>
      </c>
      <c r="D1463" s="37"/>
      <c r="E1463" s="37"/>
      <c r="F1463" s="37"/>
      <c r="G1463" s="93"/>
    </row>
    <row r="1464" spans="1:7" s="61" customFormat="1" ht="12.75" customHeight="1">
      <c r="A1464" s="175"/>
      <c r="B1464" s="125">
        <v>2.1030000000000002</v>
      </c>
      <c r="C1464" s="126" t="s">
        <v>70</v>
      </c>
      <c r="D1464" s="37"/>
      <c r="E1464" s="37"/>
      <c r="F1464" s="37"/>
      <c r="G1464" s="93"/>
    </row>
    <row r="1465" spans="1:7" s="61" customFormat="1" ht="12.75" customHeight="1">
      <c r="A1465" s="169"/>
      <c r="B1465" s="92">
        <v>29</v>
      </c>
      <c r="C1465" s="54" t="s">
        <v>127</v>
      </c>
      <c r="D1465" s="10"/>
      <c r="E1465" s="10"/>
      <c r="F1465" s="10"/>
      <c r="G1465" s="23"/>
    </row>
    <row r="1466" spans="1:7" s="61" customFormat="1" ht="13.9" customHeight="1">
      <c r="A1466" s="169"/>
      <c r="B1466" s="92">
        <v>70</v>
      </c>
      <c r="C1466" s="54" t="s">
        <v>97</v>
      </c>
      <c r="D1466" s="10"/>
      <c r="E1466" s="10"/>
      <c r="F1466" s="10"/>
      <c r="G1466" s="23"/>
    </row>
    <row r="1467" spans="1:7" s="61" customFormat="1">
      <c r="A1467" s="175"/>
      <c r="B1467" s="92" t="s">
        <v>450</v>
      </c>
      <c r="C1467" s="54" t="s">
        <v>385</v>
      </c>
      <c r="D1467" s="11">
        <v>0</v>
      </c>
      <c r="E1467" s="12">
        <v>31750</v>
      </c>
      <c r="F1467" s="11">
        <v>0</v>
      </c>
      <c r="G1467" s="9">
        <v>0</v>
      </c>
    </row>
    <row r="1468" spans="1:7" s="61" customFormat="1" ht="13.9" customHeight="1">
      <c r="A1468" s="169" t="s">
        <v>5</v>
      </c>
      <c r="B1468" s="92">
        <v>70</v>
      </c>
      <c r="C1468" s="54" t="s">
        <v>97</v>
      </c>
      <c r="D1468" s="4">
        <f t="shared" ref="D1468:G1468" si="507">SUM(D1467:D1467)</f>
        <v>0</v>
      </c>
      <c r="E1468" s="5">
        <f t="shared" si="507"/>
        <v>31750</v>
      </c>
      <c r="F1468" s="4">
        <f t="shared" ref="F1468" si="508">SUM(F1467:F1467)</f>
        <v>0</v>
      </c>
      <c r="G1468" s="4">
        <f t="shared" si="507"/>
        <v>0</v>
      </c>
    </row>
    <row r="1469" spans="1:7" s="61" customFormat="1" ht="10.5" customHeight="1">
      <c r="A1469" s="169"/>
      <c r="B1469" s="92"/>
      <c r="C1469" s="54"/>
      <c r="D1469" s="10"/>
      <c r="E1469" s="10"/>
      <c r="F1469" s="10"/>
      <c r="G1469" s="23"/>
    </row>
    <row r="1470" spans="1:7" s="61" customFormat="1" ht="15" customHeight="1">
      <c r="A1470" s="169"/>
      <c r="B1470" s="92">
        <v>71</v>
      </c>
      <c r="C1470" s="54" t="s">
        <v>102</v>
      </c>
      <c r="D1470" s="10"/>
      <c r="E1470" s="10"/>
      <c r="F1470" s="10"/>
      <c r="G1470" s="23"/>
    </row>
    <row r="1471" spans="1:7" s="61" customFormat="1">
      <c r="A1471" s="169"/>
      <c r="B1471" s="92" t="s">
        <v>426</v>
      </c>
      <c r="C1471" s="54" t="s">
        <v>385</v>
      </c>
      <c r="D1471" s="11">
        <v>0</v>
      </c>
      <c r="E1471" s="12">
        <v>53000</v>
      </c>
      <c r="F1471" s="12">
        <f>53000-27800</f>
        <v>25200</v>
      </c>
      <c r="G1471" s="9">
        <v>0</v>
      </c>
    </row>
    <row r="1472" spans="1:7" s="61" customFormat="1" ht="15" customHeight="1">
      <c r="A1472" s="250" t="s">
        <v>5</v>
      </c>
      <c r="B1472" s="268">
        <v>71</v>
      </c>
      <c r="C1472" s="251" t="s">
        <v>102</v>
      </c>
      <c r="D1472" s="4">
        <f t="shared" ref="D1472:G1472" si="509">SUM(D1471:D1471)</f>
        <v>0</v>
      </c>
      <c r="E1472" s="5">
        <f t="shared" si="509"/>
        <v>53000</v>
      </c>
      <c r="F1472" s="5">
        <f t="shared" ref="F1472" si="510">SUM(F1471:F1471)</f>
        <v>25200</v>
      </c>
      <c r="G1472" s="4">
        <f t="shared" si="509"/>
        <v>0</v>
      </c>
    </row>
    <row r="1473" spans="1:7" s="61" customFormat="1" ht="19.5" customHeight="1">
      <c r="A1473" s="169"/>
      <c r="B1473" s="92"/>
      <c r="C1473" s="54"/>
      <c r="D1473" s="10"/>
      <c r="E1473" s="10"/>
      <c r="F1473" s="10"/>
      <c r="G1473" s="10"/>
    </row>
    <row r="1474" spans="1:7" s="61" customFormat="1" ht="15" customHeight="1">
      <c r="A1474" s="167"/>
      <c r="B1474" s="209">
        <v>72</v>
      </c>
      <c r="C1474" s="210" t="s">
        <v>284</v>
      </c>
      <c r="D1474" s="10"/>
      <c r="E1474" s="10"/>
      <c r="F1474" s="10"/>
      <c r="G1474" s="10"/>
    </row>
    <row r="1475" spans="1:7" s="61" customFormat="1" ht="15" customHeight="1">
      <c r="A1475" s="167"/>
      <c r="B1475" s="209" t="s">
        <v>494</v>
      </c>
      <c r="C1475" s="210" t="s">
        <v>456</v>
      </c>
      <c r="D1475" s="10">
        <v>7500</v>
      </c>
      <c r="E1475" s="9">
        <v>0</v>
      </c>
      <c r="F1475" s="9">
        <v>0</v>
      </c>
      <c r="G1475" s="9">
        <v>0</v>
      </c>
    </row>
    <row r="1476" spans="1:7" s="61" customFormat="1" ht="15" customHeight="1">
      <c r="A1476" s="167"/>
      <c r="B1476" s="209" t="s">
        <v>517</v>
      </c>
      <c r="C1476" s="210" t="s">
        <v>385</v>
      </c>
      <c r="D1476" s="9">
        <v>0</v>
      </c>
      <c r="E1476" s="10">
        <v>9000</v>
      </c>
      <c r="F1476" s="10">
        <v>9000</v>
      </c>
      <c r="G1476" s="9">
        <v>0</v>
      </c>
    </row>
    <row r="1477" spans="1:7" s="61" customFormat="1" ht="15" customHeight="1">
      <c r="A1477" s="167" t="s">
        <v>5</v>
      </c>
      <c r="B1477" s="209">
        <v>72</v>
      </c>
      <c r="C1477" s="210" t="s">
        <v>284</v>
      </c>
      <c r="D1477" s="5">
        <f t="shared" ref="D1477:G1477" si="511">SUM(D1475:D1476)</f>
        <v>7500</v>
      </c>
      <c r="E1477" s="5">
        <f t="shared" si="511"/>
        <v>9000</v>
      </c>
      <c r="F1477" s="5">
        <f t="shared" si="511"/>
        <v>9000</v>
      </c>
      <c r="G1477" s="4">
        <f t="shared" si="511"/>
        <v>0</v>
      </c>
    </row>
    <row r="1478" spans="1:7" s="61" customFormat="1" ht="12.75" customHeight="1">
      <c r="A1478" s="167"/>
      <c r="B1478" s="209"/>
      <c r="C1478" s="210"/>
      <c r="D1478" s="17"/>
      <c r="E1478" s="10"/>
      <c r="F1478" s="10"/>
      <c r="G1478" s="10"/>
    </row>
    <row r="1479" spans="1:7" s="61" customFormat="1" ht="15" customHeight="1">
      <c r="A1479" s="167"/>
      <c r="B1479" s="209">
        <v>73</v>
      </c>
      <c r="C1479" s="211" t="s">
        <v>493</v>
      </c>
      <c r="D1479" s="9"/>
      <c r="E1479" s="10"/>
      <c r="F1479" s="10"/>
      <c r="G1479" s="10"/>
    </row>
    <row r="1480" spans="1:7" s="61" customFormat="1" ht="15" customHeight="1">
      <c r="A1480" s="166"/>
      <c r="B1480" s="128" t="s">
        <v>495</v>
      </c>
      <c r="C1480" s="109" t="s">
        <v>385</v>
      </c>
      <c r="D1480" s="12">
        <v>4850</v>
      </c>
      <c r="E1480" s="11">
        <v>0</v>
      </c>
      <c r="F1480" s="11">
        <v>0</v>
      </c>
      <c r="G1480" s="11">
        <v>0</v>
      </c>
    </row>
    <row r="1481" spans="1:7" s="61" customFormat="1" ht="15" customHeight="1">
      <c r="A1481" s="175" t="s">
        <v>5</v>
      </c>
      <c r="B1481" s="128">
        <v>73</v>
      </c>
      <c r="C1481" s="116" t="s">
        <v>493</v>
      </c>
      <c r="D1481" s="12">
        <f t="shared" ref="D1481:G1481" si="512">SUM(D1480:D1480)</f>
        <v>4850</v>
      </c>
      <c r="E1481" s="11">
        <f t="shared" si="512"/>
        <v>0</v>
      </c>
      <c r="F1481" s="11">
        <f t="shared" si="512"/>
        <v>0</v>
      </c>
      <c r="G1481" s="11">
        <f t="shared" si="512"/>
        <v>0</v>
      </c>
    </row>
    <row r="1482" spans="1:7" s="61" customFormat="1" ht="12.75" customHeight="1">
      <c r="A1482" s="166"/>
      <c r="B1482" s="128"/>
      <c r="C1482" s="116"/>
      <c r="D1482" s="17"/>
      <c r="E1482" s="17"/>
      <c r="F1482" s="17"/>
      <c r="G1482" s="10"/>
    </row>
    <row r="1483" spans="1:7" s="61" customFormat="1" ht="15" customHeight="1">
      <c r="A1483" s="167"/>
      <c r="B1483" s="209">
        <v>74</v>
      </c>
      <c r="C1483" s="211" t="s">
        <v>460</v>
      </c>
      <c r="D1483" s="9"/>
      <c r="E1483" s="9"/>
      <c r="F1483" s="9"/>
      <c r="G1483" s="10"/>
    </row>
    <row r="1484" spans="1:7" s="61" customFormat="1" ht="15" customHeight="1">
      <c r="A1484" s="166"/>
      <c r="B1484" s="128" t="s">
        <v>496</v>
      </c>
      <c r="C1484" s="109" t="s">
        <v>385</v>
      </c>
      <c r="D1484" s="10">
        <v>50000</v>
      </c>
      <c r="E1484" s="9">
        <v>0</v>
      </c>
      <c r="F1484" s="9">
        <v>0</v>
      </c>
      <c r="G1484" s="10">
        <v>30000</v>
      </c>
    </row>
    <row r="1485" spans="1:7" s="61" customFormat="1" ht="15" customHeight="1">
      <c r="A1485" s="175" t="s">
        <v>5</v>
      </c>
      <c r="B1485" s="128">
        <v>74</v>
      </c>
      <c r="C1485" s="116" t="s">
        <v>460</v>
      </c>
      <c r="D1485" s="5">
        <f t="shared" ref="D1485:G1485" si="513">SUM(D1484:D1484)</f>
        <v>50000</v>
      </c>
      <c r="E1485" s="4">
        <f t="shared" si="513"/>
        <v>0</v>
      </c>
      <c r="F1485" s="4">
        <f t="shared" si="513"/>
        <v>0</v>
      </c>
      <c r="G1485" s="5">
        <f t="shared" si="513"/>
        <v>30000</v>
      </c>
    </row>
    <row r="1486" spans="1:7" s="61" customFormat="1" ht="15" customHeight="1">
      <c r="A1486" s="175" t="s">
        <v>5</v>
      </c>
      <c r="B1486" s="159">
        <v>29</v>
      </c>
      <c r="C1486" s="109" t="s">
        <v>127</v>
      </c>
      <c r="D1486" s="5">
        <f t="shared" ref="D1486:G1486" si="514">D1468+D1472+D1477+D1481+D1485</f>
        <v>62350</v>
      </c>
      <c r="E1486" s="5">
        <f t="shared" si="514"/>
        <v>93750</v>
      </c>
      <c r="F1486" s="5">
        <f t="shared" si="514"/>
        <v>34200</v>
      </c>
      <c r="G1486" s="5">
        <f t="shared" si="514"/>
        <v>30000</v>
      </c>
    </row>
    <row r="1487" spans="1:7" s="61" customFormat="1" ht="12.75" customHeight="1">
      <c r="A1487" s="175" t="s">
        <v>5</v>
      </c>
      <c r="B1487" s="125">
        <v>2.1030000000000002</v>
      </c>
      <c r="C1487" s="126" t="s">
        <v>70</v>
      </c>
      <c r="D1487" s="5">
        <f t="shared" ref="D1487:G1488" si="515">D1486</f>
        <v>62350</v>
      </c>
      <c r="E1487" s="5">
        <f t="shared" si="515"/>
        <v>93750</v>
      </c>
      <c r="F1487" s="5">
        <f t="shared" si="515"/>
        <v>34200</v>
      </c>
      <c r="G1487" s="5">
        <f t="shared" si="515"/>
        <v>30000</v>
      </c>
    </row>
    <row r="1488" spans="1:7" s="61" customFormat="1" ht="12.75" customHeight="1">
      <c r="A1488" s="175" t="s">
        <v>5</v>
      </c>
      <c r="B1488" s="159">
        <v>2</v>
      </c>
      <c r="C1488" s="109" t="s">
        <v>1</v>
      </c>
      <c r="D1488" s="5">
        <f t="shared" si="515"/>
        <v>62350</v>
      </c>
      <c r="E1488" s="5">
        <f t="shared" si="515"/>
        <v>93750</v>
      </c>
      <c r="F1488" s="5">
        <f t="shared" si="515"/>
        <v>34200</v>
      </c>
      <c r="G1488" s="5">
        <f t="shared" si="515"/>
        <v>30000</v>
      </c>
    </row>
    <row r="1489" spans="1:7" s="61" customFormat="1" ht="12.75" customHeight="1">
      <c r="A1489" s="167" t="s">
        <v>5</v>
      </c>
      <c r="B1489" s="51">
        <v>4202</v>
      </c>
      <c r="C1489" s="52" t="s">
        <v>71</v>
      </c>
      <c r="D1489" s="27">
        <f t="shared" ref="D1489:G1489" si="516">D1488+D1461</f>
        <v>2980457</v>
      </c>
      <c r="E1489" s="27">
        <f t="shared" si="516"/>
        <v>2935670</v>
      </c>
      <c r="F1489" s="27">
        <f t="shared" si="516"/>
        <v>3159760</v>
      </c>
      <c r="G1489" s="27">
        <f t="shared" si="516"/>
        <v>4224091</v>
      </c>
    </row>
    <row r="1490" spans="1:7" s="61" customFormat="1" ht="12.75" customHeight="1">
      <c r="A1490" s="170" t="s">
        <v>5</v>
      </c>
      <c r="B1490" s="88"/>
      <c r="C1490" s="110" t="s">
        <v>65</v>
      </c>
      <c r="D1490" s="27">
        <f t="shared" ref="D1490:G1490" si="517">D1489</f>
        <v>2980457</v>
      </c>
      <c r="E1490" s="27">
        <f t="shared" si="517"/>
        <v>2935670</v>
      </c>
      <c r="F1490" s="27">
        <f t="shared" si="517"/>
        <v>3159760</v>
      </c>
      <c r="G1490" s="27">
        <f t="shared" si="517"/>
        <v>4224091</v>
      </c>
    </row>
    <row r="1491" spans="1:7" s="61" customFormat="1" ht="12.75" customHeight="1">
      <c r="A1491" s="174" t="s">
        <v>5</v>
      </c>
      <c r="B1491" s="111"/>
      <c r="C1491" s="112" t="s">
        <v>3</v>
      </c>
      <c r="D1491" s="113">
        <f t="shared" ref="D1491:G1491" si="518">D1490+D910</f>
        <v>17631163</v>
      </c>
      <c r="E1491" s="113">
        <f t="shared" si="518"/>
        <v>19534796</v>
      </c>
      <c r="F1491" s="113">
        <f t="shared" si="518"/>
        <v>18744824</v>
      </c>
      <c r="G1491" s="113">
        <f t="shared" si="518"/>
        <v>20254282</v>
      </c>
    </row>
    <row r="1492" spans="1:7" s="198" customFormat="1" ht="13.5" customHeight="1">
      <c r="A1492" s="193"/>
      <c r="B1492" s="194"/>
      <c r="C1492" s="195"/>
      <c r="D1492" s="196"/>
      <c r="E1492" s="202"/>
      <c r="F1492" s="196"/>
      <c r="G1492" s="196"/>
    </row>
    <row r="1493" spans="1:7" s="243" customFormat="1" ht="25.5" customHeight="1">
      <c r="A1493" s="199" t="s">
        <v>115</v>
      </c>
      <c r="B1493" s="242">
        <v>2202</v>
      </c>
      <c r="C1493" s="205" t="s">
        <v>143</v>
      </c>
      <c r="D1493" s="271">
        <v>759</v>
      </c>
      <c r="E1493" s="244">
        <v>0</v>
      </c>
      <c r="F1493" s="244">
        <v>0</v>
      </c>
      <c r="G1493" s="245">
        <v>0</v>
      </c>
    </row>
    <row r="1494" spans="1:7" s="243" customFormat="1" ht="25.5" customHeight="1">
      <c r="A1494" s="199" t="s">
        <v>115</v>
      </c>
      <c r="B1494" s="242">
        <v>2202</v>
      </c>
      <c r="C1494" s="205" t="s">
        <v>191</v>
      </c>
      <c r="D1494" s="271">
        <v>1644</v>
      </c>
      <c r="E1494" s="244">
        <v>0</v>
      </c>
      <c r="F1494" s="244">
        <v>0</v>
      </c>
      <c r="G1494" s="244">
        <v>0</v>
      </c>
    </row>
    <row r="1495" spans="1:7" s="243" customFormat="1" ht="25.5" customHeight="1">
      <c r="A1495" s="199" t="s">
        <v>115</v>
      </c>
      <c r="B1495" s="242">
        <v>2202</v>
      </c>
      <c r="C1495" s="205" t="s">
        <v>367</v>
      </c>
      <c r="D1495" s="271">
        <v>63</v>
      </c>
      <c r="E1495" s="244">
        <v>0</v>
      </c>
      <c r="F1495" s="244">
        <v>0</v>
      </c>
      <c r="G1495" s="244">
        <v>0</v>
      </c>
    </row>
    <row r="1496" spans="1:7" s="243" customFormat="1" ht="25.5" customHeight="1">
      <c r="A1496" s="199" t="s">
        <v>115</v>
      </c>
      <c r="B1496" s="242">
        <v>2202</v>
      </c>
      <c r="C1496" s="205" t="s">
        <v>144</v>
      </c>
      <c r="D1496" s="271">
        <v>42</v>
      </c>
      <c r="E1496" s="244">
        <v>0</v>
      </c>
      <c r="F1496" s="244">
        <v>0</v>
      </c>
      <c r="G1496" s="244">
        <v>0</v>
      </c>
    </row>
    <row r="1497" spans="1:7" s="243" customFormat="1" ht="25.5" customHeight="1">
      <c r="A1497" s="199" t="s">
        <v>115</v>
      </c>
      <c r="B1497" s="242">
        <v>2202</v>
      </c>
      <c r="C1497" s="205" t="s">
        <v>156</v>
      </c>
      <c r="D1497" s="244">
        <v>0</v>
      </c>
      <c r="E1497" s="244">
        <v>0</v>
      </c>
      <c r="F1497" s="244">
        <v>0</v>
      </c>
      <c r="G1497" s="244">
        <v>0</v>
      </c>
    </row>
    <row r="1498" spans="1:7">
      <c r="A1498" s="177"/>
      <c r="B1498" s="35"/>
      <c r="C1498" s="35"/>
      <c r="G1498" s="35"/>
    </row>
    <row r="1499" spans="1:7">
      <c r="A1499" s="177"/>
      <c r="B1499" s="35"/>
      <c r="C1499" s="35"/>
      <c r="G1499" s="35"/>
    </row>
    <row r="1500" spans="1:7">
      <c r="A1500" s="177"/>
      <c r="B1500" s="35"/>
      <c r="C1500" s="35"/>
      <c r="G1500" s="35"/>
    </row>
    <row r="1501" spans="1:7">
      <c r="A1501" s="177"/>
      <c r="B1501" s="35"/>
      <c r="C1501" s="35"/>
      <c r="G1501" s="35"/>
    </row>
    <row r="1502" spans="1:7">
      <c r="A1502" s="177"/>
      <c r="B1502" s="35"/>
      <c r="C1502" s="35"/>
      <c r="G1502" s="35"/>
    </row>
    <row r="1503" spans="1:7">
      <c r="A1503" s="177"/>
      <c r="B1503" s="35"/>
      <c r="C1503" s="35"/>
      <c r="G1503" s="35"/>
    </row>
    <row r="1504" spans="1:7">
      <c r="A1504" s="177"/>
      <c r="B1504" s="35"/>
      <c r="C1504" s="35"/>
      <c r="G1504" s="35"/>
    </row>
    <row r="1505" spans="1:7">
      <c r="A1505" s="177"/>
      <c r="B1505" s="35"/>
      <c r="C1505" s="35"/>
      <c r="G1505" s="35"/>
    </row>
    <row r="1506" spans="1:7">
      <c r="A1506" s="177"/>
      <c r="B1506" s="35"/>
      <c r="C1506" s="35"/>
      <c r="G1506" s="35"/>
    </row>
    <row r="1507" spans="1:7">
      <c r="A1507" s="177"/>
      <c r="B1507" s="35"/>
      <c r="C1507" s="35"/>
      <c r="G1507" s="35"/>
    </row>
    <row r="1508" spans="1:7">
      <c r="A1508" s="177"/>
      <c r="B1508" s="35"/>
      <c r="C1508" s="35"/>
      <c r="G1508" s="35"/>
    </row>
    <row r="1509" spans="1:7">
      <c r="A1509" s="177"/>
      <c r="B1509" s="35"/>
      <c r="C1509" s="35"/>
      <c r="G1509" s="35"/>
    </row>
    <row r="1510" spans="1:7">
      <c r="A1510" s="177"/>
      <c r="B1510" s="35"/>
      <c r="C1510" s="35"/>
      <c r="G1510" s="35"/>
    </row>
    <row r="1511" spans="1:7">
      <c r="A1511" s="177"/>
      <c r="B1511" s="35"/>
      <c r="C1511" s="35"/>
      <c r="G1511" s="35"/>
    </row>
    <row r="1512" spans="1:7">
      <c r="A1512" s="177"/>
      <c r="B1512" s="35"/>
      <c r="C1512" s="35"/>
      <c r="G1512" s="35"/>
    </row>
    <row r="1513" spans="1:7">
      <c r="A1513" s="177"/>
      <c r="B1513" s="35"/>
      <c r="C1513" s="35"/>
    </row>
    <row r="1514" spans="1:7">
      <c r="A1514" s="177"/>
      <c r="B1514" s="35"/>
      <c r="C1514" s="35"/>
    </row>
  </sheetData>
  <autoFilter ref="A19:G1497"/>
  <mergeCells count="4">
    <mergeCell ref="A1:G1"/>
    <mergeCell ref="A2:G2"/>
    <mergeCell ref="A8:C8"/>
    <mergeCell ref="E8:G8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88" fitToHeight="0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8" manualBreakCount="8">
    <brk id="244" max="11" man="1"/>
    <brk id="604" max="11" man="1"/>
    <brk id="644" max="11" man="1"/>
    <brk id="725" max="11" man="1"/>
    <brk id="774" max="11" man="1"/>
    <brk id="911" max="11" man="1"/>
    <brk id="1168" max="11" man="1"/>
    <brk id="120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dem7</vt:lpstr>
      <vt:lpstr>'dem7'!educap</vt:lpstr>
      <vt:lpstr>'dem7'!education</vt:lpstr>
      <vt:lpstr>'dem7'!educationrevenue</vt:lpstr>
      <vt:lpstr>'dem7'!Print_Area</vt:lpstr>
      <vt:lpstr>'dem7'!Print_Titles</vt:lpstr>
      <vt:lpstr>'dem7'!pw</vt:lpstr>
      <vt:lpstr>'dem7'!technical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2026-07-20T05:47:10Z</cp:lastPrinted>
  <dcterms:created xsi:type="dcterms:W3CDTF">2004-06-02T16:12:04Z</dcterms:created>
  <dcterms:modified xsi:type="dcterms:W3CDTF">2026-08-03T06:02:58Z</dcterms:modified>
</cp:coreProperties>
</file>